
<file path=[Content_Types].xml><?xml version="1.0" encoding="utf-8"?>
<Types xmlns="http://schemas.openxmlformats.org/package/2006/content-types">
  <Default Extension="xml" ContentType="application/xml"/>
  <Default Extension="bin" ContentType="application/vnd.ms-office.vbaProject"/>
  <Default Extension="vml" ContentType="application/vnd.openxmlformats-officedocument.vmlDrawing"/>
  <Default Extension="rels" ContentType="application/vnd.openxmlformats-package.relationships+xml"/>
  <Default Extension="emf" ContentType="image/x-em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122" codeName="{B7FE6334-C1A2-E50D-BD3D-5F4D41BBC2E3}"/>
  <workbookPr codeName="ThisWorkbook" autoCompressPictures="0"/>
  <bookViews>
    <workbookView xWindow="960" yWindow="960" windowWidth="24640" windowHeight="14560"/>
  </bookViews>
  <sheets>
    <sheet name="Ask &amp; Acquire" sheetId="6" r:id="rId1"/>
    <sheet name="Appraise" sheetId="4" r:id="rId2"/>
    <sheet name="Appraise (print version)" sheetId="5" r:id="rId3"/>
    <sheet name="Apply" sheetId="9" r:id="rId4"/>
    <sheet name="Instructions" sheetId="8" r:id="rId5"/>
  </sheets>
  <definedNames>
    <definedName name="aa" localSheetId="1">Appraise!$I$38</definedName>
    <definedName name="altnlr" localSheetId="1">Appraise!$AI$10</definedName>
    <definedName name="altplr" localSheetId="1">Appraise!$AF$10</definedName>
    <definedName name="altpp" localSheetId="1">Appraise!$AC$10</definedName>
    <definedName name="bb" localSheetId="1">Appraise!$J$38</definedName>
    <definedName name="cc" localSheetId="1">Appraise!$I$41</definedName>
    <definedName name="cgf" localSheetId="1">Appraise!$J$27</definedName>
    <definedName name="ci" localSheetId="1">Appraise!$H$49</definedName>
    <definedName name="dd" localSheetId="1">Appraise!$J$41</definedName>
    <definedName name="egf" localSheetId="1">Appraise!$I$27</definedName>
    <definedName name="gnlr" localSheetId="1">Appraise!$AI$8</definedName>
    <definedName name="gplr" localSheetId="1">Appraise!$AF$8</definedName>
    <definedName name="gpp" localSheetId="1">Appraise!$AC$8</definedName>
    <definedName name="ittcgo" localSheetId="1">Appraise!$K$53</definedName>
    <definedName name="ittego" localSheetId="1">Appraise!$H$53</definedName>
    <definedName name="mcg" localSheetId="1">Appraise!$K$59</definedName>
    <definedName name="md" localSheetId="1">Appraise!$Q$59</definedName>
    <definedName name="meg" localSheetId="1">Appraise!$H$59</definedName>
    <definedName name="nlr" localSheetId="1">Appraise!$AI$14</definedName>
    <definedName name="nlrat" localSheetId="1">Appraise!$N$56</definedName>
    <definedName name="otcgo" localSheetId="1">Appraise!$K$56</definedName>
    <definedName name="otego" localSheetId="1">Appraise!$H$56</definedName>
    <definedName name="plr" localSheetId="1">Appraise!$AF$14</definedName>
    <definedName name="plrat" localSheetId="1">Appraise!$N$53</definedName>
    <definedName name="pop" localSheetId="1">Appraise!$I$14</definedName>
    <definedName name="pp" localSheetId="1">Appraise!$AC$14</definedName>
    <definedName name="_xlnm.Print_Area" localSheetId="1">Appraise!$A:$AJ</definedName>
    <definedName name="_xlnm.Print_Area" localSheetId="2">'Appraise (print version)'!$A:$C</definedName>
    <definedName name="rm" localSheetId="1">Appraise!$N$59</definedName>
    <definedName name="zscore" localSheetId="1">Appraise!$Q$49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69" i="5" l="1"/>
  <c r="B67" i="5"/>
  <c r="B65" i="5"/>
  <c r="B63" i="5"/>
  <c r="B61" i="5"/>
  <c r="B57" i="5"/>
  <c r="B55" i="5"/>
  <c r="B53" i="5"/>
  <c r="B51" i="5"/>
  <c r="B47" i="5"/>
  <c r="B43" i="5"/>
  <c r="B41" i="5"/>
  <c r="B37" i="5"/>
  <c r="B33" i="5"/>
  <c r="B31" i="5"/>
  <c r="B29" i="5"/>
  <c r="B24" i="5"/>
  <c r="B19" i="5"/>
  <c r="B15" i="5"/>
  <c r="B11" i="5"/>
  <c r="B9" i="5"/>
  <c r="B7" i="5"/>
  <c r="B5" i="5"/>
  <c r="N56" i="4"/>
  <c r="AI8" i="4"/>
  <c r="AI14" i="4"/>
  <c r="AI20" i="4"/>
  <c r="H59" i="4"/>
  <c r="AC8" i="4"/>
  <c r="AC14" i="4"/>
  <c r="AI19" i="4"/>
  <c r="N53" i="4"/>
  <c r="AF8" i="4"/>
  <c r="AF14" i="4"/>
  <c r="AE15" i="4"/>
  <c r="AI18" i="4"/>
  <c r="AI17" i="4"/>
  <c r="AI16" i="4"/>
  <c r="AH15" i="4"/>
  <c r="AC12" i="4"/>
  <c r="AI12" i="4"/>
  <c r="Z16" i="4"/>
  <c r="AC16" i="4"/>
  <c r="AF16" i="4"/>
  <c r="Z17" i="4"/>
  <c r="AC17" i="4"/>
  <c r="AF17" i="4"/>
  <c r="Z18" i="4"/>
  <c r="AC18" i="4"/>
  <c r="AF18" i="4"/>
  <c r="Z19" i="4"/>
  <c r="AC19" i="4"/>
  <c r="AF19" i="4"/>
  <c r="Z20" i="4"/>
  <c r="AC20" i="4"/>
  <c r="AF20" i="4"/>
  <c r="Z21" i="4"/>
  <c r="AC21" i="4"/>
  <c r="AF21" i="4"/>
  <c r="AI21" i="4"/>
  <c r="Z22" i="4"/>
  <c r="AC22" i="4"/>
  <c r="AF22" i="4"/>
  <c r="Z23" i="4"/>
  <c r="AC23" i="4"/>
  <c r="AF23" i="4"/>
  <c r="Z24" i="4"/>
  <c r="AC24" i="4"/>
  <c r="AF24" i="4"/>
  <c r="Z25" i="4"/>
  <c r="AC25" i="4"/>
  <c r="AF25" i="4"/>
  <c r="Z26" i="4"/>
  <c r="AC26" i="4"/>
  <c r="AF26" i="4"/>
  <c r="Z27" i="4"/>
  <c r="AC27" i="4"/>
  <c r="AF27" i="4"/>
  <c r="Z28" i="4"/>
  <c r="AC28" i="4"/>
  <c r="AF28" i="4"/>
  <c r="Z29" i="4"/>
  <c r="AC29" i="4"/>
  <c r="AF29" i="4"/>
  <c r="Z30" i="4"/>
  <c r="AC30" i="4"/>
  <c r="AF30" i="4"/>
  <c r="Z31" i="4"/>
  <c r="AC31" i="4"/>
  <c r="AF31" i="4"/>
  <c r="Z32" i="4"/>
  <c r="AC32" i="4"/>
  <c r="AF32" i="4"/>
  <c r="AC33" i="4"/>
  <c r="AC34" i="4"/>
  <c r="S51" i="4"/>
  <c r="P51" i="4"/>
  <c r="H56" i="4"/>
  <c r="Q49" i="4"/>
  <c r="O57" i="4"/>
  <c r="M57" i="4"/>
  <c r="O54" i="4"/>
  <c r="M54" i="4"/>
  <c r="U57" i="4"/>
  <c r="S57" i="4"/>
  <c r="T56" i="4"/>
  <c r="T57" i="4"/>
  <c r="R57" i="4"/>
  <c r="P57" i="4"/>
  <c r="Q56" i="4"/>
  <c r="Q57" i="4"/>
  <c r="U54" i="4"/>
  <c r="S54" i="4"/>
  <c r="T53" i="4"/>
  <c r="T54" i="4"/>
  <c r="R54" i="4"/>
  <c r="P54" i="4"/>
  <c r="Q53" i="4"/>
  <c r="Q54" i="4"/>
  <c r="Q59" i="4"/>
  <c r="L60" i="4"/>
  <c r="J60" i="4"/>
  <c r="K59" i="4"/>
  <c r="L57" i="4"/>
  <c r="J57" i="4"/>
  <c r="K56" i="4"/>
  <c r="L54" i="4"/>
  <c r="J54" i="4"/>
  <c r="K53" i="4"/>
  <c r="I60" i="4"/>
  <c r="F60" i="4"/>
  <c r="I33" i="4"/>
  <c r="I57" i="4"/>
  <c r="F57" i="4"/>
  <c r="I54" i="4"/>
  <c r="F54" i="4"/>
  <c r="H53" i="4"/>
  <c r="K60" i="4"/>
  <c r="H60" i="4"/>
  <c r="D60" i="4"/>
  <c r="K57" i="4"/>
  <c r="H57" i="4"/>
  <c r="D57" i="4"/>
  <c r="K54" i="4"/>
  <c r="H54" i="4"/>
  <c r="D54" i="4"/>
</calcChain>
</file>

<file path=xl/comments1.xml><?xml version="1.0" encoding="utf-8"?>
<comments xmlns="http://schemas.openxmlformats.org/spreadsheetml/2006/main">
  <authors>
    <author>Debra E Warren</author>
    <author>FMHS</author>
    <author>OEM</author>
    <author>Uni user</author>
    <author>Rod Jackson</author>
  </authors>
  <commentList>
    <comment ref="H49" authorId="0">
      <text>
        <r>
          <rPr>
            <sz val="10"/>
            <color indexed="81"/>
            <rFont val="Tahoma"/>
            <family val="2"/>
          </rPr>
          <t xml:space="preserve">Usually, 95% confidence intervals are used. However, other CIs may sometimes be preferred (e.g. 90% or 99%).
For </t>
        </r>
        <r>
          <rPr>
            <b/>
            <sz val="10"/>
            <color indexed="81"/>
            <rFont val="Tahoma"/>
            <family val="2"/>
          </rPr>
          <t>categorical outcomes</t>
        </r>
        <r>
          <rPr>
            <sz val="10"/>
            <color indexed="81"/>
            <rFont val="Tahoma"/>
            <family val="2"/>
          </rPr>
          <t xml:space="preserve">, the formulae for confidence intervals use Wilson approximations of the Exact method. This method handles small sample sizes well, and ensures CIs for probabilities are within the bounds of 0% and 100%.
The formulae used for categorical outcomes assume that (very loosely): 
 * the participants in the exposure group are not the same participants as, nor paired with, those in the comparison group (ie are independent);
 * the underlying distribution is binomial (for proportions) or Poisson (for rates);
 * the value of each cell is at least one;
 * that the question is by nature a two-sided test.
For </t>
        </r>
        <r>
          <rPr>
            <b/>
            <sz val="10"/>
            <color indexed="81"/>
            <rFont val="Tahoma"/>
            <family val="2"/>
          </rPr>
          <t>continuous outcomes</t>
        </r>
        <r>
          <rPr>
            <sz val="10"/>
            <color indexed="81"/>
            <rFont val="Tahoma"/>
            <family val="2"/>
          </rPr>
          <t xml:space="preserve">, the formulae for confidence intervals use the t-distribution. This method handles samples of more than about 30 well, but will mislead if samples are smaller than about 30 and data are very non-normally distributed.
The formulae used for continuous outcomes assume that (very loosely): 
 * there are at least 30 people with measured outcomes in each group; 
 * the underlying distribution is normal; and
 * that the question is by nature a two-sided test.
If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r>
          <rPr>
            <sz val="8"/>
            <color indexed="81"/>
            <rFont val="Tahoma"/>
            <family val="2"/>
          </rPr>
          <t xml:space="preserve">
</t>
        </r>
      </text>
    </comment>
    <comment ref="M50" authorId="1">
      <text>
        <r>
          <rPr>
            <b/>
            <sz val="10"/>
            <color indexed="81"/>
            <rFont val="Tahoma"/>
            <family val="2"/>
          </rPr>
          <t xml:space="preserve">Likelihood Ratios (LR) </t>
        </r>
        <r>
          <rPr>
            <sz val="10"/>
            <color indexed="81"/>
            <rFont val="Tahoma"/>
            <family val="2"/>
          </rPr>
          <t>are similar to relative risks (i.e. they are risk ratios). 
There are two LRs - one for a positive DT and one for a negative DT.  If there is no association between the DT result and the RS result, the LR will be 1.</t>
        </r>
      </text>
    </comment>
    <comment ref="P50" authorId="1">
      <text>
        <r>
          <rPr>
            <b/>
            <sz val="10"/>
            <color indexed="81"/>
            <rFont val="Tahoma"/>
            <family val="2"/>
          </rPr>
          <t xml:space="preserve">Post-test predictive values
aka Post-test probabilities
</t>
        </r>
        <r>
          <rPr>
            <sz val="10"/>
            <color indexed="81"/>
            <rFont val="Tahoma"/>
            <family val="2"/>
          </rPr>
          <t xml:space="preserve">is the probability of condition given a specified diagnostic test result.
</t>
        </r>
      </text>
    </comment>
    <comment ref="F52" authorId="2">
      <text>
        <r>
          <rPr>
            <b/>
            <sz val="9"/>
            <color indexed="81"/>
            <rFont val="Tahoma"/>
            <family val="2"/>
          </rPr>
          <t>Sensitivity</t>
        </r>
        <r>
          <rPr>
            <sz val="9"/>
            <color indexed="81"/>
            <rFont val="Tahoma"/>
            <family val="2"/>
          </rPr>
          <t xml:space="preserve"> is the proportion of those with target disorder who have a positive test, ie proportion of </t>
        </r>
        <r>
          <rPr>
            <b/>
            <sz val="9"/>
            <color indexed="81"/>
            <rFont val="Tahoma"/>
            <family val="2"/>
          </rPr>
          <t>true positives</t>
        </r>
        <r>
          <rPr>
            <sz val="9"/>
            <color indexed="81"/>
            <rFont val="Tahoma"/>
            <family val="2"/>
          </rPr>
          <t xml:space="preserve">, i.e. likelihood of a positive test given RS positive
</t>
        </r>
      </text>
    </comment>
    <comment ref="J52" authorId="3">
      <text>
        <r>
          <rPr>
            <b/>
            <sz val="10"/>
            <color indexed="81"/>
            <rFont val="Tahoma"/>
            <family val="2"/>
          </rPr>
          <t>1-Specificity</t>
        </r>
        <r>
          <rPr>
            <sz val="10"/>
            <color indexed="81"/>
            <rFont val="Tahoma"/>
            <family val="2"/>
          </rPr>
          <t xml:space="preserve"> is the proportion of those without target disorder who have a positive test, ie the proportion of </t>
        </r>
        <r>
          <rPr>
            <b/>
            <sz val="10"/>
            <color indexed="81"/>
            <rFont val="Tahoma"/>
            <family val="2"/>
          </rPr>
          <t>false positives,</t>
        </r>
        <r>
          <rPr>
            <sz val="10"/>
            <color indexed="81"/>
            <rFont val="Tahoma"/>
            <family val="2"/>
          </rPr>
          <t xml:space="preserve"> i.e. likelihood of a positive test given RS negative</t>
        </r>
        <r>
          <rPr>
            <sz val="8"/>
            <color indexed="81"/>
            <rFont val="Tahoma"/>
            <family val="2"/>
          </rPr>
          <t xml:space="preserve">
 </t>
        </r>
      </text>
    </comment>
    <comment ref="M52" authorId="1">
      <text>
        <r>
          <rPr>
            <b/>
            <sz val="10"/>
            <color indexed="81"/>
            <rFont val="Tahoma"/>
            <family val="2"/>
          </rPr>
          <t xml:space="preserve">Positive LR (i.e. for positive DT result)
</t>
        </r>
        <r>
          <rPr>
            <sz val="10"/>
            <color indexed="81"/>
            <rFont val="Tahoma"/>
            <family val="2"/>
          </rPr>
          <t>If LR &gt; 1, participants with positive DT are more likely to be RS+ve than RS-ve. The higher the +LR the better the DT.
The +ve LR = likelihood of a +ve test given RS+ve / likelihood of a +ve test given RS-ve</t>
        </r>
      </text>
    </comment>
    <comment ref="P52" authorId="1">
      <text>
        <r>
          <rPr>
            <b/>
            <sz val="10"/>
            <color indexed="81"/>
            <rFont val="Tahoma"/>
            <family val="2"/>
          </rPr>
          <t xml:space="preserve">Positive predictive value </t>
        </r>
        <r>
          <rPr>
            <sz val="10"/>
            <color indexed="81"/>
            <rFont val="Tahoma"/>
            <family val="2"/>
          </rPr>
          <t xml:space="preserve">(aka post-test probability of disease, given +ve DT)
</t>
        </r>
        <r>
          <rPr>
            <b/>
            <sz val="10"/>
            <color indexed="81"/>
            <rFont val="Tahoma"/>
            <family val="2"/>
          </rPr>
          <t xml:space="preserve">
= </t>
        </r>
        <r>
          <rPr>
            <sz val="10"/>
            <color indexed="81"/>
            <rFont val="Tahoma"/>
            <family val="2"/>
          </rPr>
          <t>for those testing positive on DT, the probability of RS+ve</t>
        </r>
        <r>
          <rPr>
            <sz val="10"/>
            <color indexed="81"/>
            <rFont val="Tahoma"/>
            <family val="2"/>
          </rPr>
          <t xml:space="preserve">
</t>
        </r>
      </text>
    </comment>
    <comment ref="S52" authorId="1">
      <text>
        <r>
          <rPr>
            <b/>
            <sz val="10"/>
            <color indexed="81"/>
            <rFont val="Tahoma"/>
            <family val="2"/>
          </rPr>
          <t>Test +ve, RS -ve</t>
        </r>
        <r>
          <rPr>
            <sz val="10"/>
            <color indexed="81"/>
            <rFont val="Tahoma"/>
            <family val="2"/>
          </rPr>
          <t xml:space="preserve">
probability that someone with a  positive test is RS-ve.</t>
        </r>
      </text>
    </comment>
    <comment ref="F55" authorId="3">
      <text>
        <r>
          <rPr>
            <b/>
            <sz val="10"/>
            <color indexed="81"/>
            <rFont val="Tahoma"/>
            <family val="2"/>
          </rPr>
          <t>1-Sensitivity</t>
        </r>
        <r>
          <rPr>
            <sz val="10"/>
            <color indexed="81"/>
            <rFont val="Tahoma"/>
            <family val="2"/>
          </rPr>
          <t xml:space="preserve"> is the proportion of those with target disorder who have a negative test, ie proportion of</t>
        </r>
        <r>
          <rPr>
            <b/>
            <sz val="10"/>
            <color indexed="81"/>
            <rFont val="Tahoma"/>
            <family val="2"/>
          </rPr>
          <t xml:space="preserve"> false negatives</t>
        </r>
        <r>
          <rPr>
            <sz val="10"/>
            <color indexed="81"/>
            <rFont val="Tahoma"/>
            <family val="2"/>
          </rPr>
          <t>,</t>
        </r>
        <r>
          <rPr>
            <b/>
            <sz val="10"/>
            <color indexed="81"/>
            <rFont val="Tahoma"/>
            <family val="2"/>
          </rPr>
          <t xml:space="preserve"> </t>
        </r>
        <r>
          <rPr>
            <sz val="10"/>
            <color indexed="81"/>
            <rFont val="Tahoma"/>
            <family val="2"/>
          </rPr>
          <t>i.e. likelihood of a negative test given RS positive</t>
        </r>
      </text>
    </comment>
    <comment ref="J55" authorId="3">
      <text>
        <r>
          <rPr>
            <b/>
            <sz val="10"/>
            <color indexed="81"/>
            <rFont val="Tahoma"/>
            <family val="2"/>
          </rPr>
          <t xml:space="preserve">Specificity </t>
        </r>
        <r>
          <rPr>
            <sz val="10"/>
            <color indexed="81"/>
            <rFont val="Tahoma"/>
            <family val="2"/>
          </rPr>
          <t xml:space="preserve">is the proportion of those without target disorder who have a negative test, ie proportion of </t>
        </r>
        <r>
          <rPr>
            <b/>
            <sz val="10"/>
            <color indexed="81"/>
            <rFont val="Tahoma"/>
            <family val="2"/>
          </rPr>
          <t>true negatives</t>
        </r>
        <r>
          <rPr>
            <sz val="10"/>
            <color indexed="81"/>
            <rFont val="Tahoma"/>
            <family val="2"/>
          </rPr>
          <t>, i.e. likelihood of a negative test given RS negative.</t>
        </r>
        <r>
          <rPr>
            <sz val="8"/>
            <color indexed="81"/>
            <rFont val="Tahoma"/>
            <family val="2"/>
          </rPr>
          <t xml:space="preserve">
</t>
        </r>
      </text>
    </comment>
    <comment ref="M55" authorId="1">
      <text>
        <r>
          <rPr>
            <b/>
            <sz val="10"/>
            <color indexed="81"/>
            <rFont val="Tahoma"/>
            <family val="2"/>
          </rPr>
          <t xml:space="preserve">Negative LR (i.e. for negative DT result)
</t>
        </r>
        <r>
          <rPr>
            <sz val="10"/>
            <color indexed="81"/>
            <rFont val="Tahoma"/>
            <family val="2"/>
          </rPr>
          <t>If LR &lt; 1, participants with negative DT are more likely to be RS-ve than RS+ve. The smaller the -LR the better the DT.
The -ve LR = likelihood of a -ve test given RS+ve / likelihood of a -ve test given RS-ve</t>
        </r>
      </text>
    </comment>
    <comment ref="P55" authorId="1">
      <text>
        <r>
          <rPr>
            <b/>
            <sz val="10"/>
            <color indexed="81"/>
            <rFont val="Tahoma"/>
            <family val="2"/>
          </rPr>
          <t>Test -ve, RS +ve</t>
        </r>
        <r>
          <rPr>
            <sz val="10"/>
            <color indexed="81"/>
            <rFont val="Tahoma"/>
            <family val="2"/>
          </rPr>
          <t xml:space="preserve">
Probability that someone with a negative test is RS +ve</t>
        </r>
      </text>
    </comment>
    <comment ref="S55" authorId="1">
      <text>
        <r>
          <rPr>
            <b/>
            <sz val="10"/>
            <color indexed="81"/>
            <rFont val="Tahoma"/>
            <family val="2"/>
          </rPr>
          <t xml:space="preserve">Negative Predictive Value
</t>
        </r>
        <r>
          <rPr>
            <sz val="10"/>
            <color indexed="81"/>
            <rFont val="Tahoma"/>
            <family val="2"/>
          </rPr>
          <t xml:space="preserve">for negative DT, the probability of RS-ve
</t>
        </r>
      </text>
    </comment>
    <comment ref="F58" authorId="4">
      <text>
        <r>
          <rPr>
            <b/>
            <sz val="9"/>
            <color indexed="81"/>
            <rFont val="Geneva"/>
          </rPr>
          <t xml:space="preserve">Prevalence </t>
        </r>
        <r>
          <rPr>
            <sz val="9"/>
            <color indexed="81"/>
            <rFont val="Geneva"/>
          </rPr>
          <t xml:space="preserve">of target disorder (aka </t>
        </r>
        <r>
          <rPr>
            <b/>
            <sz val="9"/>
            <color indexed="81"/>
            <rFont val="Geneva"/>
          </rPr>
          <t>pre-test probability</t>
        </r>
        <r>
          <rPr>
            <sz val="9"/>
            <color indexed="81"/>
            <rFont val="Geneva"/>
          </rPr>
          <t xml:space="preserve">) in study population. It is the number with target disorder divided by participant population).
</t>
        </r>
      </text>
    </comment>
    <comment ref="J58" authorId="4">
      <text>
        <r>
          <rPr>
            <b/>
            <sz val="9"/>
            <color indexed="81"/>
            <rFont val="Geneva"/>
          </rPr>
          <t xml:space="preserve">Prevalence </t>
        </r>
        <r>
          <rPr>
            <sz val="9"/>
            <color indexed="81"/>
            <rFont val="Geneva"/>
          </rPr>
          <t xml:space="preserve">of </t>
        </r>
        <r>
          <rPr>
            <b/>
            <sz val="9"/>
            <color indexed="81"/>
            <rFont val="Geneva"/>
          </rPr>
          <t>not</t>
        </r>
        <r>
          <rPr>
            <sz val="9"/>
            <color indexed="81"/>
            <rFont val="Geneva"/>
          </rPr>
          <t xml:space="preserve"> having target disorder (based on reference standard) in study population.
</t>
        </r>
      </text>
    </comment>
    <comment ref="P58" authorId="4">
      <text>
        <r>
          <rPr>
            <b/>
            <sz val="9"/>
            <color indexed="81"/>
            <rFont val="Geneva"/>
          </rPr>
          <t xml:space="preserve">Test accuracy </t>
        </r>
        <r>
          <rPr>
            <sz val="9"/>
            <color indexed="81"/>
            <rFont val="Geneva"/>
          </rPr>
          <t>is the proportion of all who had both RS &amp; DT who were correctly diagnosed by the DT.</t>
        </r>
      </text>
    </comment>
  </commentList>
</comments>
</file>

<file path=xl/sharedStrings.xml><?xml version="1.0" encoding="utf-8"?>
<sst xmlns="http://schemas.openxmlformats.org/spreadsheetml/2006/main" count="224" uniqueCount="186">
  <si>
    <t>Assessed by:</t>
  </si>
  <si>
    <t>Assessed when:</t>
  </si>
  <si>
    <t>Publication details:</t>
  </si>
  <si>
    <t>Calculated in GATE frame</t>
  </si>
  <si>
    <t>% confidence intervals</t>
  </si>
  <si>
    <t>(EG)</t>
  </si>
  <si>
    <t>(CG)</t>
  </si>
  <si>
    <r>
      <t>E</t>
    </r>
    <r>
      <rPr>
        <sz val="10"/>
        <rFont val="Arial"/>
        <family val="2"/>
      </rPr>
      <t>xposure &amp;</t>
    </r>
    <r>
      <rPr>
        <b/>
        <sz val="10"/>
        <rFont val="Arial"/>
        <family val="2"/>
      </rPr>
      <t xml:space="preserve"> </t>
    </r>
    <r>
      <rPr>
        <b/>
        <sz val="12"/>
        <rFont val="Arial"/>
        <family val="2"/>
      </rPr>
      <t>C</t>
    </r>
    <r>
      <rPr>
        <sz val="10"/>
        <rFont val="Arial"/>
        <family val="2"/>
      </rPr>
      <t>omparison</t>
    </r>
  </si>
  <si>
    <t>Study Setting</t>
  </si>
  <si>
    <t>Eligible population</t>
  </si>
  <si>
    <t>Participant</t>
  </si>
  <si>
    <t>a</t>
  </si>
  <si>
    <t>b</t>
  </si>
  <si>
    <t>c</t>
  </si>
  <si>
    <t>d</t>
  </si>
  <si>
    <t xml:space="preserve"> (EGO/CGO)</t>
  </si>
  <si>
    <t xml:space="preserve">Please contribute your comments and suggestions on this form to: </t>
  </si>
  <si>
    <t>rt.jackson@auckland.ac.nz</t>
  </si>
  <si>
    <t>Z-score:</t>
  </si>
  <si>
    <t xml:space="preserve">    </t>
  </si>
  <si>
    <t>STUDY QUESTION &amp; DESIGN - describe with PECOT</t>
  </si>
  <si>
    <t>STUDY ERRORS - assess using RAMBOMAN</t>
  </si>
  <si>
    <t xml:space="preserve">+  </t>
  </si>
  <si>
    <t xml:space="preserve">-  </t>
  </si>
  <si>
    <t>Categorical outcomes</t>
  </si>
  <si>
    <t>Summary</t>
  </si>
  <si>
    <t xml:space="preserve">  STUDY NUMBERS - 
hang on GATE frame   </t>
  </si>
  <si>
    <t>Analysis</t>
  </si>
  <si>
    <t xml:space="preserve">95% Cis or p-values given? </t>
  </si>
  <si>
    <r>
      <t xml:space="preserve">Notes for use:  Enter study numbers in </t>
    </r>
    <r>
      <rPr>
        <b/>
        <sz val="11"/>
        <color rgb="FFFFFF99"/>
        <rFont val="Arial"/>
        <family val="2"/>
      </rPr>
      <t>yellow</t>
    </r>
    <r>
      <rPr>
        <b/>
        <sz val="11"/>
        <color indexed="9"/>
        <rFont val="Arial"/>
        <family val="2"/>
      </rPr>
      <t xml:space="preserve"> areas.  Help notes appear in movable boxes.  </t>
    </r>
  </si>
  <si>
    <t>Recruitment appropriate to study goals / able to define who finidings applicable to?</t>
  </si>
  <si>
    <r>
      <rPr>
        <b/>
        <sz val="11"/>
        <rFont val="Arial"/>
        <family val="2"/>
      </rPr>
      <t>Recruitment</t>
    </r>
    <r>
      <rPr>
        <sz val="10"/>
        <rFont val="Arial"/>
        <family val="2"/>
      </rPr>
      <t xml:space="preserve"> appropriate to study goals / able to define who findings applicable to?</t>
    </r>
  </si>
  <si>
    <r>
      <rPr>
        <b/>
        <sz val="9"/>
        <rFont val="Arial"/>
        <family val="2"/>
      </rPr>
      <t>% of invited eligibles who participated</t>
    </r>
    <r>
      <rPr>
        <sz val="9"/>
        <rFont val="Arial"/>
        <family val="2"/>
      </rPr>
      <t>:</t>
    </r>
  </si>
  <si>
    <t>Reported Results</t>
  </si>
  <si>
    <r>
      <rPr>
        <b/>
        <sz val="9"/>
        <rFont val="Arial"/>
        <family val="2"/>
      </rPr>
      <t>Setting &amp; eligible population appropriate to goals &amp; sufficiently well described</t>
    </r>
    <r>
      <rPr>
        <sz val="9"/>
        <rFont val="Arial"/>
        <family val="2"/>
      </rPr>
      <t>?</t>
    </r>
  </si>
  <si>
    <r>
      <rPr>
        <b/>
        <sz val="9"/>
        <rFont val="Arial"/>
        <family val="2"/>
      </rPr>
      <t>Participants likely to be reasonably similar to all Eligibles</t>
    </r>
    <r>
      <rPr>
        <sz val="9"/>
        <rFont val="Arial"/>
        <family val="2"/>
      </rPr>
      <t>?</t>
    </r>
  </si>
  <si>
    <t>RS+ve</t>
  </si>
  <si>
    <t>RS-ve</t>
  </si>
  <si>
    <t>Either RS or DT not done</t>
  </si>
  <si>
    <t>Both RS and DT done</t>
  </si>
  <si>
    <t>Percentage not receiving either RS or DT</t>
  </si>
  <si>
    <t>TP</t>
  </si>
  <si>
    <t>FP</t>
  </si>
  <si>
    <t>FN</t>
  </si>
  <si>
    <t>TN</t>
  </si>
  <si>
    <t>Reference standard (RS)</t>
  </si>
  <si>
    <t>Positive</t>
  </si>
  <si>
    <t>Negative</t>
  </si>
  <si>
    <t>Sensitivity</t>
  </si>
  <si>
    <t>1-Specificity</t>
  </si>
  <si>
    <t>1-Sensitivity</t>
  </si>
  <si>
    <t>Specificity</t>
  </si>
  <si>
    <t>Pre-test probabilities</t>
  </si>
  <si>
    <t>1-Prevalence</t>
  </si>
  <si>
    <t>Prevalence</t>
  </si>
  <si>
    <t>Likelihood ratios</t>
  </si>
  <si>
    <t>Positive LR</t>
  </si>
  <si>
    <t>Negative LR</t>
  </si>
  <si>
    <t>Post-test probabilities (%)</t>
  </si>
  <si>
    <t>Positive PV</t>
  </si>
  <si>
    <t>Test +ve, RS -ve</t>
  </si>
  <si>
    <t>Test -ve, RS +ve</t>
  </si>
  <si>
    <t>Negative PV</t>
  </si>
  <si>
    <t>Test accuracy</t>
  </si>
  <si>
    <t>Results with</t>
  </si>
  <si>
    <t>CG = Comparison Group [Reference / Gold Standard negative: RS-ve]</t>
  </si>
  <si>
    <t>EG: Exposed Grp [Reference / Gold Standard positive: RS+ve]</t>
  </si>
  <si>
    <t>O=Outcome (Test result)</t>
  </si>
  <si>
    <r>
      <t xml:space="preserve">Blind </t>
    </r>
    <r>
      <rPr>
        <sz val="10"/>
        <rFont val="Arial"/>
        <family val="2"/>
      </rPr>
      <t>and</t>
    </r>
    <r>
      <rPr>
        <b/>
        <sz val="11"/>
        <rFont val="Arial"/>
        <family val="2"/>
      </rPr>
      <t xml:space="preserve"> Objective measurements of Test?</t>
    </r>
  </si>
  <si>
    <t>Did cross-tabulation of RS x Test include indeterminate/missing results?</t>
  </si>
  <si>
    <t xml:space="preserve">Adjusted if EG &amp; CG different? (seldom done) </t>
  </si>
  <si>
    <t>to</t>
  </si>
  <si>
    <t>positive (EGO)</t>
  </si>
  <si>
    <t>negative (CGO)</t>
  </si>
  <si>
    <t>T - Time when test done cf Ref Standard</t>
  </si>
  <si>
    <t>Allocation to EG &amp; CG done accurately?</t>
  </si>
  <si>
    <t>Maintenance in allocated groups during study sufficient?</t>
  </si>
  <si>
    <t>Blind and Objective measurements of Test?</t>
  </si>
  <si>
    <t xml:space="preserve">By default the nomogram uses the values from the GATE calculator.  </t>
  </si>
  <si>
    <t>To return to using the GATE values, blank out the yellow cells</t>
  </si>
  <si>
    <t>GATE values:</t>
  </si>
  <si>
    <t>Alternate values:</t>
  </si>
  <si>
    <t>Post-test probabilities:</t>
  </si>
  <si>
    <t>bottom</t>
  </si>
  <si>
    <t>top</t>
  </si>
  <si>
    <t xml:space="preserve">Pre-test probability: </t>
  </si>
  <si>
    <t xml:space="preserve">When test positive: </t>
  </si>
  <si>
    <t xml:space="preserve">Pos LR: </t>
  </si>
  <si>
    <t xml:space="preserve">Neg LR: </t>
  </si>
  <si>
    <t xml:space="preserve">When test negative: </t>
  </si>
  <si>
    <t>Target disorder:</t>
  </si>
  <si>
    <t>STUDY DESIGN (PECOT)</t>
  </si>
  <si>
    <t>STUDY ERRORS (RAMBOMAN)</t>
  </si>
  <si>
    <t>Study type:</t>
  </si>
  <si>
    <r>
      <rPr>
        <b/>
        <sz val="11"/>
        <rFont val="Arial"/>
        <family val="2"/>
      </rPr>
      <t>Allocation</t>
    </r>
    <r>
      <rPr>
        <sz val="10"/>
        <rFont val="Arial"/>
        <family val="2"/>
      </rPr>
      <t xml:space="preserve"> to EG &amp; CG done well?</t>
    </r>
  </si>
  <si>
    <r>
      <rPr>
        <b/>
        <sz val="11"/>
        <rFont val="Arial"/>
        <family val="2"/>
      </rPr>
      <t>Maintenance</t>
    </r>
    <r>
      <rPr>
        <sz val="10"/>
        <rFont val="Arial"/>
        <family val="2"/>
      </rPr>
      <t xml:space="preserve"> in allocated groups during study sufficient? Errors low enough  for results to be valid?</t>
    </r>
  </si>
  <si>
    <t xml:space="preserve">95% CIs or p-values given? </t>
  </si>
  <si>
    <r>
      <rPr>
        <b/>
        <sz val="10"/>
        <rFont val="Arial"/>
        <family val="2"/>
      </rPr>
      <t>Test</t>
    </r>
    <r>
      <rPr>
        <sz val="10"/>
        <rFont val="Arial"/>
        <family val="2"/>
      </rPr>
      <t>:</t>
    </r>
  </si>
  <si>
    <t>GATE Appraise - Diagnostic Test Accuracy Studies</t>
  </si>
  <si>
    <r>
      <t xml:space="preserve">CG = Comparison Group [Reference </t>
    </r>
    <r>
      <rPr>
        <b/>
        <sz val="10"/>
        <color theme="1"/>
        <rFont val="Arial"/>
        <family val="2"/>
      </rPr>
      <t>or</t>
    </r>
    <r>
      <rPr>
        <b/>
        <sz val="10"/>
        <color theme="1"/>
        <rFont val="Arial"/>
        <family val="2"/>
      </rPr>
      <t xml:space="preserve"> Gold Standard negative: RS-ve]</t>
    </r>
  </si>
  <si>
    <r>
      <t>EG = Exposure</t>
    </r>
    <r>
      <rPr>
        <b/>
        <sz val="10"/>
        <color theme="1"/>
        <rFont val="Arial"/>
        <family val="2"/>
      </rPr>
      <t xml:space="preserve"> Gr</t>
    </r>
    <r>
      <rPr>
        <b/>
        <sz val="10"/>
        <color theme="1"/>
        <rFont val="Arial"/>
        <family val="2"/>
      </rPr>
      <t>ou</t>
    </r>
    <r>
      <rPr>
        <b/>
        <sz val="10"/>
        <color theme="1"/>
        <rFont val="Arial"/>
        <family val="2"/>
      </rPr>
      <t xml:space="preserve">p [Reference </t>
    </r>
    <r>
      <rPr>
        <b/>
        <sz val="10"/>
        <color theme="1"/>
        <rFont val="Arial"/>
        <family val="2"/>
      </rPr>
      <t>or</t>
    </r>
    <r>
      <rPr>
        <b/>
        <sz val="10"/>
        <color theme="1"/>
        <rFont val="Arial"/>
        <family val="2"/>
      </rPr>
      <t xml:space="preserve"> Gold Standard positive: </t>
    </r>
    <r>
      <rPr>
        <b/>
        <sz val="10"/>
        <color theme="1"/>
        <rFont val="Arial"/>
        <family val="2"/>
      </rPr>
      <t>(</t>
    </r>
    <r>
      <rPr>
        <b/>
        <sz val="10"/>
        <color theme="1"/>
        <rFont val="Arial"/>
        <family val="2"/>
      </rPr>
      <t>RS+ve</t>
    </r>
    <r>
      <rPr>
        <b/>
        <sz val="10"/>
        <color theme="1"/>
        <rFont val="Arial"/>
        <family val="2"/>
      </rPr>
      <t>)</t>
    </r>
    <r>
      <rPr>
        <b/>
        <sz val="10"/>
        <color theme="1"/>
        <rFont val="Arial"/>
        <family val="2"/>
      </rPr>
      <t>]</t>
    </r>
  </si>
  <si>
    <r>
      <t xml:space="preserve">T - Time </t>
    </r>
    <r>
      <rPr>
        <sz val="10"/>
        <color theme="1"/>
        <rFont val="Arial"/>
        <family val="2"/>
      </rPr>
      <t>when test done in relation to  Ref Standard measurement</t>
    </r>
  </si>
  <si>
    <r>
      <t>P</t>
    </r>
    <r>
      <rPr>
        <sz val="10"/>
        <rFont val="Arial"/>
        <family val="2"/>
      </rPr>
      <t>opulation</t>
    </r>
  </si>
  <si>
    <r>
      <t>O</t>
    </r>
    <r>
      <rPr>
        <sz val="10"/>
        <rFont val="Arial"/>
        <family val="2"/>
      </rPr>
      <t xml:space="preserve">utcomes &amp; </t>
    </r>
    <r>
      <rPr>
        <b/>
        <sz val="10"/>
        <rFont val="Arial"/>
        <family val="2"/>
      </rPr>
      <t>T</t>
    </r>
    <r>
      <rPr>
        <sz val="10"/>
        <rFont val="Arial"/>
        <family val="2"/>
      </rPr>
      <t>ime</t>
    </r>
  </si>
  <si>
    <r>
      <rPr>
        <b/>
        <sz val="9"/>
        <rFont val="Arial"/>
        <family val="2"/>
      </rPr>
      <t>Describe Eligibility criteria</t>
    </r>
    <r>
      <rPr>
        <sz val="9"/>
        <rFont val="Arial"/>
        <family val="2"/>
      </rPr>
      <t>:</t>
    </r>
  </si>
  <si>
    <r>
      <t>Describe RS+ve: how defined &amp; how / by whom / when measured</t>
    </r>
    <r>
      <rPr>
        <sz val="9"/>
        <color theme="1"/>
        <rFont val="Arial"/>
        <family val="2"/>
      </rPr>
      <t xml:space="preserve">: </t>
    </r>
  </si>
  <si>
    <r>
      <t>Describe Test &amp; Time: how defined &amp; how / by whom / when done</t>
    </r>
    <r>
      <rPr>
        <sz val="9"/>
        <rFont val="Arial"/>
        <family val="2"/>
      </rPr>
      <t>:</t>
    </r>
  </si>
  <si>
    <r>
      <t>Describe RS-ve: how defined &amp; how / by whom / when measured</t>
    </r>
    <r>
      <rPr>
        <sz val="9"/>
        <rFont val="Arial"/>
        <family val="2"/>
      </rPr>
      <t>:</t>
    </r>
  </si>
  <si>
    <r>
      <t>Participants typical of patient spectrum usually tested</t>
    </r>
    <r>
      <rPr>
        <sz val="9"/>
        <rFont val="Arial"/>
        <family val="2"/>
      </rPr>
      <t>?</t>
    </r>
  </si>
  <si>
    <r>
      <t>Was the Reference Standard a valid standard &amp; measured objectively &amp; blind to Test result</t>
    </r>
    <r>
      <rPr>
        <sz val="9"/>
        <rFont val="Arial"/>
        <family val="2"/>
      </rPr>
      <t>?</t>
    </r>
  </si>
  <si>
    <r>
      <t>1.  Study design (AMBOM): non-random error/bias sufficiently low for study to be valid? - consider amount &amp; direction of bias</t>
    </r>
    <r>
      <rPr>
        <sz val="9"/>
        <rFont val="Arial"/>
        <family val="2"/>
      </rPr>
      <t>:</t>
    </r>
  </si>
  <si>
    <r>
      <t>2. Study analyses (AN): analytical error sufficiently low for results to be valid?- were analyses of missing results / adjusted analyses done</t>
    </r>
    <r>
      <rPr>
        <sz val="9"/>
        <rFont val="Arial"/>
        <family val="2"/>
      </rPr>
      <t>?</t>
    </r>
  </si>
  <si>
    <r>
      <t>3.  Study numbers: random error sufficiently low (95% CI narrow) for results to be meaningful? if no statistically significant effects, was study power/sample size sufficiently high</t>
    </r>
    <r>
      <rPr>
        <sz val="9"/>
        <rFont val="Arial"/>
        <family val="2"/>
      </rPr>
      <t>?</t>
    </r>
  </si>
  <si>
    <r>
      <t>4. Study effects sizes:  sensitivity &amp; specificity and LRs sufficient to be meaningful</t>
    </r>
    <r>
      <rPr>
        <sz val="9"/>
        <rFont val="Arial"/>
        <family val="2"/>
      </rPr>
      <t>?</t>
    </r>
  </si>
  <si>
    <r>
      <t>5.  Applicability (R):  if 1-4 ok, are findings likely to be applicable in practice</t>
    </r>
    <r>
      <rPr>
        <sz val="9"/>
        <rFont val="Arial"/>
        <family val="2"/>
      </rPr>
      <t>?</t>
    </r>
  </si>
  <si>
    <r>
      <t>Proportion of Participants who had both RS &amp; Test done</t>
    </r>
    <r>
      <rPr>
        <sz val="9"/>
        <rFont val="Arial"/>
        <family val="2"/>
      </rPr>
      <t>?</t>
    </r>
  </si>
  <si>
    <r>
      <t>Time period between RS &amp; Test measurements sufficiently short &amp; treatment that could affect Test result minimal</t>
    </r>
    <r>
      <rPr>
        <sz val="9"/>
        <rFont val="Arial"/>
        <family val="2"/>
      </rPr>
      <t>?</t>
    </r>
  </si>
  <si>
    <r>
      <t>Was Test measured accurately enough</t>
    </r>
    <r>
      <rPr>
        <sz val="9"/>
        <rFont val="Arial"/>
        <family val="2"/>
      </rPr>
      <t>?</t>
    </r>
  </si>
  <si>
    <t>State main objectives of the study.
Explain why you chose this publication for evaluation.</t>
  </si>
  <si>
    <t>Justification for selection</t>
  </si>
  <si>
    <r>
      <t>Enter full citation of publication you have selected</t>
    </r>
    <r>
      <rPr>
        <sz val="10"/>
        <rFont val="Arial"/>
        <family val="2"/>
      </rPr>
      <t>/or been given to evaluate</t>
    </r>
  </si>
  <si>
    <t>Evidence Selected</t>
  </si>
  <si>
    <t>List databases searched and number of reviews/individual papers per database: e.g. Cochrane, standard PubMed, Clinical Queries in PubMed, Google scholar etc</t>
  </si>
  <si>
    <t xml:space="preserve">Databases searched and number of publications by database and whether a review or individual paper: </t>
  </si>
  <si>
    <r>
      <t xml:space="preserve">PubMed has </t>
    </r>
    <r>
      <rPr>
        <b/>
        <sz val="10"/>
        <color theme="1"/>
        <rFont val="Arial"/>
        <family val="2"/>
      </rPr>
      <t>Limits</t>
    </r>
    <r>
      <rPr>
        <sz val="10"/>
        <color theme="1"/>
        <rFont val="Arial"/>
        <family val="2"/>
      </rPr>
      <t xml:space="preserve"> (e.g. age, English language, years) &amp; PubMed Clinical Queries has </t>
    </r>
    <r>
      <rPr>
        <b/>
        <sz val="10"/>
        <color theme="1"/>
        <rFont val="Arial"/>
        <family val="2"/>
      </rPr>
      <t>Filters</t>
    </r>
    <r>
      <rPr>
        <sz val="10"/>
        <color theme="1"/>
        <rFont val="Arial"/>
        <family val="2"/>
      </rPr>
      <t xml:space="preserve"> (e.g. study type) to help focus your search. List if used.</t>
    </r>
  </si>
  <si>
    <t xml:space="preserve">Limits &amp; Filters: </t>
  </si>
  <si>
    <t>Entry generally not required for search</t>
  </si>
  <si>
    <r>
      <t>T</t>
    </r>
    <r>
      <rPr>
        <sz val="11"/>
        <color theme="1"/>
        <rFont val="Calibri"/>
        <family val="2"/>
        <scheme val="minor"/>
      </rPr>
      <t>ime</t>
    </r>
  </si>
  <si>
    <t>AND</t>
  </si>
  <si>
    <t xml:space="preserve">As above
</t>
  </si>
  <si>
    <t>OR</t>
  </si>
  <si>
    <t>As above</t>
  </si>
  <si>
    <r>
      <t>O</t>
    </r>
    <r>
      <rPr>
        <sz val="11"/>
        <color theme="1"/>
        <rFont val="Calibri"/>
        <family val="2"/>
        <scheme val="minor"/>
      </rPr>
      <t>utcomes</t>
    </r>
  </si>
  <si>
    <r>
      <t>C</t>
    </r>
    <r>
      <rPr>
        <sz val="11"/>
        <color theme="1"/>
        <rFont val="Calibri"/>
        <family val="2"/>
        <scheme val="minor"/>
      </rPr>
      <t>omparison (Control)</t>
    </r>
  </si>
  <si>
    <r>
      <t>E</t>
    </r>
    <r>
      <rPr>
        <sz val="11"/>
        <color theme="1"/>
        <rFont val="Calibri"/>
        <family val="2"/>
        <scheme val="minor"/>
      </rPr>
      <t>xposure (Interventions)</t>
    </r>
  </si>
  <si>
    <t xml:space="preserve">Include relevant synonym 
</t>
  </si>
  <si>
    <t>Enter key search terms Use MESH terms (from PubMed) if available, then text words.</t>
  </si>
  <si>
    <r>
      <t>Population / P</t>
    </r>
    <r>
      <rPr>
        <sz val="11"/>
        <color theme="1"/>
        <rFont val="Calibri"/>
        <family val="2"/>
        <scheme val="minor"/>
      </rPr>
      <t>articipants / patients / clients</t>
    </r>
  </si>
  <si>
    <t>Synonym 2</t>
  </si>
  <si>
    <t>Synonym 1</t>
  </si>
  <si>
    <t>Primary Search term</t>
  </si>
  <si>
    <t>PECOT item</t>
  </si>
  <si>
    <r>
      <t xml:space="preserve">If appropriate, specify a relevant time period over which outcomes likely to occu. Time is not usually considered explicitly in a </t>
    </r>
    <r>
      <rPr>
        <b/>
        <sz val="10"/>
        <color theme="1"/>
        <rFont val="Arial"/>
        <family val="2"/>
      </rPr>
      <t>diagnostic test accuracy</t>
    </r>
    <r>
      <rPr>
        <sz val="10"/>
        <color theme="1"/>
        <rFont val="Arial"/>
        <family val="2"/>
      </rPr>
      <t xml:space="preserve"> question.   </t>
    </r>
  </si>
  <si>
    <r>
      <rPr>
        <b/>
        <sz val="11"/>
        <color theme="1"/>
        <rFont val="Calibri"/>
        <family val="2"/>
        <scheme val="minor"/>
      </rPr>
      <t>T</t>
    </r>
    <r>
      <rPr>
        <sz val="11"/>
        <color theme="1"/>
        <rFont val="Calibri"/>
        <family val="2"/>
        <scheme val="minor"/>
      </rPr>
      <t>ime</t>
    </r>
  </si>
  <si>
    <r>
      <t xml:space="preserve">Specify: the relevant health/disease-related outcomes you would like to prevent/reduce for </t>
    </r>
    <r>
      <rPr>
        <b/>
        <sz val="10"/>
        <color theme="1"/>
        <rFont val="Arial"/>
        <family val="2"/>
      </rPr>
      <t>RCTs</t>
    </r>
    <r>
      <rPr>
        <sz val="10"/>
        <color theme="1"/>
        <rFont val="Arial"/>
        <family val="2"/>
      </rPr>
      <t xml:space="preserve">; the relevant test for </t>
    </r>
    <r>
      <rPr>
        <b/>
        <sz val="10"/>
        <color theme="1"/>
        <rFont val="Arial"/>
        <family val="2"/>
      </rPr>
      <t>diagnostic test accuracy studies</t>
    </r>
    <r>
      <rPr>
        <sz val="10"/>
        <color theme="1"/>
        <rFont val="Arial"/>
        <family val="2"/>
      </rPr>
      <t xml:space="preserve">; the relevant health/disease related outcome/s for </t>
    </r>
    <r>
      <rPr>
        <b/>
        <sz val="10"/>
        <color theme="1"/>
        <rFont val="Arial"/>
        <family val="2"/>
      </rPr>
      <t>case-control studies</t>
    </r>
    <r>
      <rPr>
        <sz val="10"/>
        <color theme="1"/>
        <rFont val="Arial"/>
        <family val="2"/>
      </rPr>
      <t xml:space="preserve"> and </t>
    </r>
    <r>
      <rPr>
        <b/>
        <sz val="10"/>
        <color theme="1"/>
        <rFont val="Arial"/>
        <family val="2"/>
      </rPr>
      <t>cohort studies</t>
    </r>
  </si>
  <si>
    <r>
      <rPr>
        <b/>
        <sz val="11"/>
        <color theme="1"/>
        <rFont val="Calibri"/>
        <family val="2"/>
        <scheme val="minor"/>
      </rPr>
      <t>O</t>
    </r>
    <r>
      <rPr>
        <sz val="11"/>
        <color theme="1"/>
        <rFont val="Calibri"/>
        <family val="2"/>
        <scheme val="minor"/>
      </rPr>
      <t>utcomes</t>
    </r>
  </si>
  <si>
    <r>
      <t xml:space="preserve">Specify the alternative intervention (e.g. nothing or usual care); the typical health status of those without the target disease/condition (e.g. disease free or other comorbidities) for </t>
    </r>
    <r>
      <rPr>
        <b/>
        <sz val="10"/>
        <color theme="1"/>
        <rFont val="Arial"/>
        <family val="2"/>
      </rPr>
      <t>diagnostic test accuracy studies</t>
    </r>
    <r>
      <rPr>
        <sz val="10"/>
        <color theme="1"/>
        <rFont val="Arial"/>
        <family val="2"/>
      </rPr>
      <t xml:space="preserve">; the comparison factor you want to compare it with for </t>
    </r>
    <r>
      <rPr>
        <b/>
        <sz val="10"/>
        <color theme="1"/>
        <rFont val="Arial"/>
        <family val="2"/>
      </rPr>
      <t>case-control studies</t>
    </r>
    <r>
      <rPr>
        <sz val="10"/>
        <color theme="1"/>
        <rFont val="Arial"/>
        <family val="2"/>
      </rPr>
      <t xml:space="preserve"> and </t>
    </r>
    <r>
      <rPr>
        <b/>
        <sz val="10"/>
        <color theme="1"/>
        <rFont val="Arial"/>
        <family val="2"/>
      </rPr>
      <t>cohort studies</t>
    </r>
    <r>
      <rPr>
        <sz val="10"/>
        <color theme="1"/>
        <rFont val="Arial"/>
        <family val="2"/>
      </rPr>
      <t>?  Be reasonably specific</t>
    </r>
  </si>
  <si>
    <r>
      <rPr>
        <b/>
        <sz val="11"/>
        <color theme="1"/>
        <rFont val="Calibri"/>
        <family val="2"/>
        <scheme val="minor"/>
      </rPr>
      <t>C</t>
    </r>
    <r>
      <rPr>
        <sz val="11"/>
        <color theme="1"/>
        <rFont val="Calibri"/>
        <family val="2"/>
        <scheme val="minor"/>
      </rPr>
      <t>omparison
(</t>
    </r>
    <r>
      <rPr>
        <b/>
        <sz val="11"/>
        <color theme="1"/>
        <rFont val="Calibri"/>
        <family val="2"/>
        <scheme val="minor"/>
      </rPr>
      <t>C</t>
    </r>
    <r>
      <rPr>
        <sz val="11"/>
        <color theme="1"/>
        <rFont val="Calibri"/>
        <family val="2"/>
        <scheme val="minor"/>
      </rPr>
      <t xml:space="preserve">ontrol) 
</t>
    </r>
  </si>
  <si>
    <r>
      <t xml:space="preserve">Specify:  intervention(s) you want to find out about for </t>
    </r>
    <r>
      <rPr>
        <b/>
        <sz val="10"/>
        <color theme="1"/>
        <rFont val="Arial"/>
        <family val="2"/>
      </rPr>
      <t>RCTs</t>
    </r>
    <r>
      <rPr>
        <sz val="10"/>
        <color theme="1"/>
        <rFont val="Arial"/>
        <family val="2"/>
      </rPr>
      <t xml:space="preserve"> &amp; other intervention studies; OR the Target disease/condition to be diagnosed for </t>
    </r>
    <r>
      <rPr>
        <b/>
        <sz val="10"/>
        <color theme="1"/>
        <rFont val="Arial"/>
        <family val="2"/>
      </rPr>
      <t>diagnostic test accuracy studies</t>
    </r>
    <r>
      <rPr>
        <sz val="10"/>
        <color theme="1"/>
        <rFont val="Arial"/>
        <family val="2"/>
      </rPr>
      <t xml:space="preserve">; OR the risk/intervention factor for </t>
    </r>
    <r>
      <rPr>
        <b/>
        <sz val="10"/>
        <color theme="1"/>
        <rFont val="Arial"/>
        <family val="2"/>
      </rPr>
      <t>case-control studies</t>
    </r>
    <r>
      <rPr>
        <sz val="10"/>
        <color theme="1"/>
        <rFont val="Arial"/>
        <family val="2"/>
      </rPr>
      <t xml:space="preserve">: OR the risk/prognostic factor for </t>
    </r>
    <r>
      <rPr>
        <b/>
        <sz val="10"/>
        <color theme="1"/>
        <rFont val="Arial"/>
        <family val="2"/>
      </rPr>
      <t>cohort studies</t>
    </r>
    <r>
      <rPr>
        <sz val="10"/>
        <color theme="1"/>
        <rFont val="Arial"/>
        <family val="2"/>
      </rPr>
      <t xml:space="preserve">. Be reasonably specific
</t>
    </r>
  </si>
  <si>
    <r>
      <rPr>
        <b/>
        <sz val="11"/>
        <color theme="1"/>
        <rFont val="Calibri"/>
        <family val="2"/>
        <scheme val="minor"/>
      </rPr>
      <t>E</t>
    </r>
    <r>
      <rPr>
        <sz val="11"/>
        <color theme="1"/>
        <rFont val="Calibri"/>
        <family val="2"/>
        <scheme val="minor"/>
      </rPr>
      <t xml:space="preserve">xposure (intervention/ target disorder/risk or prognostic factor) </t>
    </r>
  </si>
  <si>
    <t>Specify relevant patient/client/population group (be specific about: medical condition, age group, sex, etc.)</t>
  </si>
  <si>
    <r>
      <rPr>
        <b/>
        <sz val="11"/>
        <rFont val="Calibri"/>
        <family val="2"/>
        <scheme val="minor"/>
      </rPr>
      <t>P</t>
    </r>
    <r>
      <rPr>
        <sz val="11"/>
        <color theme="1"/>
        <rFont val="Calibri"/>
        <family val="2"/>
        <scheme val="minor"/>
      </rPr>
      <t>opulation / patient / client</t>
    </r>
  </si>
  <si>
    <t>Problem</t>
  </si>
  <si>
    <t>Date:</t>
  </si>
  <si>
    <t>Notes for use:  Enter text in yellow areas, replacing current text.  Help notes appear in movable boxes</t>
  </si>
  <si>
    <t xml:space="preserve">What are the wider considerations of this decision(s) for usual practice? Should it change usual practice in any way? </t>
  </si>
  <si>
    <t xml:space="preserve">Step 5: What are the implications of this decision(s) for practice?
</t>
  </si>
  <si>
    <r>
      <t xml:space="preserve">Decision(s): </t>
    </r>
    <r>
      <rPr>
        <sz val="10"/>
        <color theme="1"/>
        <rFont val="Arial"/>
        <family val="2"/>
      </rPr>
      <t xml:space="preserve">taking into account all the factors above what is the best decision(s) for this problem?     </t>
    </r>
  </si>
  <si>
    <r>
      <t xml:space="preserve">What </t>
    </r>
    <r>
      <rPr>
        <b/>
        <sz val="10"/>
        <color theme="1"/>
        <rFont val="Arial"/>
        <family val="2"/>
      </rPr>
      <t>Values &amp; Preferences</t>
    </r>
    <r>
      <rPr>
        <sz val="10"/>
        <color theme="1"/>
        <rFont val="Arial"/>
        <family val="2"/>
      </rPr>
      <t xml:space="preserve"> may need to be considered in making the decision(s)?  </t>
    </r>
  </si>
  <si>
    <r>
      <rPr>
        <b/>
        <sz val="10"/>
        <color theme="1"/>
        <rFont val="Arial"/>
        <family val="2"/>
      </rPr>
      <t>System features:</t>
    </r>
    <r>
      <rPr>
        <sz val="10"/>
        <color theme="1"/>
        <rFont val="Arial"/>
        <family val="2"/>
      </rPr>
      <t xml:space="preserve"> are there any system constraints or enablers that may impact on the decision(s)? </t>
    </r>
    <r>
      <rPr>
        <b/>
        <sz val="10"/>
        <color theme="1"/>
        <rFont val="Arial"/>
        <family val="2"/>
      </rPr>
      <t xml:space="preserve"> </t>
    </r>
  </si>
  <si>
    <r>
      <t xml:space="preserve">What </t>
    </r>
    <r>
      <rPr>
        <b/>
        <sz val="10"/>
        <color theme="1"/>
        <rFont val="Arial"/>
        <family val="2"/>
      </rPr>
      <t>Case circumstances</t>
    </r>
    <r>
      <rPr>
        <sz val="10"/>
        <color theme="1"/>
        <rFont val="Arial"/>
        <family val="2"/>
      </rPr>
      <t xml:space="preserve"> (e.g. disease process/ co-morbidities /social situation) specifically related to the problem may impact on the decision(s)? </t>
    </r>
  </si>
  <si>
    <r>
      <rPr>
        <b/>
        <sz val="10"/>
        <color theme="1"/>
        <rFont val="Arial"/>
        <family val="2"/>
      </rPr>
      <t xml:space="preserve">Epidemiological evidence: </t>
    </r>
    <r>
      <rPr>
        <sz val="10"/>
        <color theme="1"/>
        <rFont val="Arial"/>
        <family val="2"/>
      </rPr>
      <t xml:space="preserve">are the results of this study consistent with other epidemiological evidence relevant to the decision(s) (e.g. ideally from systematic reviews)?  </t>
    </r>
  </si>
  <si>
    <t>The X-Factor</t>
  </si>
  <si>
    <t>Step 4: Apply. Consider/weigh up all factors &amp; make (shared) decision(s) to act</t>
  </si>
  <si>
    <t>Notes for use:  Enter text in yellow areas</t>
  </si>
  <si>
    <t>GATE Apply - for all study types</t>
  </si>
  <si>
    <t>To make extra copies of sheet,</t>
  </si>
  <si>
    <r>
      <t xml:space="preserve">  </t>
    </r>
    <r>
      <rPr>
        <b/>
        <sz val="10"/>
        <rFont val="Arial"/>
        <family val="2"/>
      </rPr>
      <t>unprotect</t>
    </r>
    <r>
      <rPr>
        <sz val="10"/>
        <rFont val="Arial"/>
        <family val="2"/>
      </rPr>
      <t xml:space="preserve"> workbook (Menu: Tools: Protection: Unprotect), then</t>
    </r>
  </si>
  <si>
    <r>
      <t xml:space="preserve">  </t>
    </r>
    <r>
      <rPr>
        <b/>
        <sz val="10"/>
        <rFont val="Arial"/>
        <family val="2"/>
      </rPr>
      <t>copy</t>
    </r>
    <r>
      <rPr>
        <sz val="10"/>
        <rFont val="Arial"/>
        <family val="2"/>
      </rPr>
      <t xml:space="preserve"> sheet (Menu: Edit: Move or Copy sheet: Create a copy)</t>
    </r>
  </si>
  <si>
    <r>
      <t xml:space="preserve">To go to a new line within a text box, use the combination keys </t>
    </r>
    <r>
      <rPr>
        <b/>
        <sz val="10"/>
        <rFont val="Arial"/>
        <family val="2"/>
      </rPr>
      <t>Alt-Enter.</t>
    </r>
  </si>
  <si>
    <t>Pop-up boxes can be moved by clicking and dragging them</t>
  </si>
  <si>
    <t xml:space="preserve">Step 1: Ask a focused 5-part question using PECOT framework 
note: question doesn’t need to be grammatically correct sentence; main aim is to identify key terms for search (Step 2)  
</t>
  </si>
  <si>
    <t>State if the question is your question or the study authors' question</t>
  </si>
  <si>
    <t>Reported results</t>
  </si>
  <si>
    <t>P - Participants</t>
  </si>
  <si>
    <r>
      <t xml:space="preserve">Enter study descriptions in </t>
    </r>
    <r>
      <rPr>
        <b/>
        <sz val="11"/>
        <color rgb="FFFCD5B4"/>
        <rFont val="Arial"/>
        <family val="2"/>
      </rPr>
      <t>orange</t>
    </r>
    <r>
      <rPr>
        <b/>
        <sz val="11"/>
        <color indexed="9"/>
        <rFont val="Arial"/>
        <family val="2"/>
      </rPr>
      <t xml:space="preserve"> areas. Don't overwrite headings in orange areas as headings &amp; all text is replicated on overflow sheet  </t>
    </r>
  </si>
  <si>
    <t>The form calculates results and displays them in the green areas</t>
  </si>
  <si>
    <t xml:space="preserve">This sheet replicates the text from GATE Appraise.  If macros on, text boxes atomatically expand with additional text. Otherwise can be done manually. But only enter text on main appraise sheet </t>
  </si>
  <si>
    <t>GATE Appraise Diagnostic Test  Accuracy - print version</t>
  </si>
  <si>
    <t xml:space="preserve">Describe the problem that led you to seek an answer from the literature.  (Replace the text in yellow areas on this sheet with your responses; you can increase the size of the yellow areas on this page by clicking on the line under the numbers on the left of the sheet and dragging down)  </t>
  </si>
  <si>
    <r>
      <rPr>
        <b/>
        <sz val="9"/>
        <rFont val="Arial"/>
        <family val="2"/>
      </rPr>
      <t>Describe Setting</t>
    </r>
    <r>
      <rPr>
        <sz val="9"/>
        <rFont val="Arial"/>
        <family val="2"/>
      </rPr>
      <t xml:space="preserve">:  (double click here in the brackets, to right of bolded heading to add text -write over these instructions, but not the bolded headings)  </t>
    </r>
  </si>
  <si>
    <t xml:space="preserve"> (Replace this text; you can increase the size of the yellow areas on this sheet by clicking on the line under the numbers on the left of the sheet and dragging down)</t>
  </si>
  <si>
    <t xml:space="preserve">Step 2: Acquire (search for) the best evidence using the PECOT framework </t>
  </si>
  <si>
    <t>sample</t>
  </si>
  <si>
    <r>
      <rPr>
        <b/>
        <sz val="9"/>
        <rFont val="Arial"/>
        <family val="2"/>
      </rPr>
      <t>Describe Recruitment (sampling) process</t>
    </r>
    <r>
      <rPr>
        <sz val="9"/>
        <rFont val="Arial"/>
        <family val="2"/>
      </rPr>
      <t>:</t>
    </r>
  </si>
  <si>
    <t>GATE  Ask &amp; Acquire - for all study types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</si>
</sst>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59" x14ac:knownFonts="1">
    <font>
      <sz val="11"/>
      <color theme="1"/>
      <name val="Calibri"/>
      <family val="2"/>
      <scheme val="minor"/>
    </font>
    <font>
      <b/>
      <sz val="14"/>
      <color indexed="9"/>
      <name val="Arial"/>
      <family val="2"/>
    </font>
    <font>
      <b/>
      <sz val="16"/>
      <color indexed="43"/>
      <name val="Arial"/>
      <family val="2"/>
    </font>
    <font>
      <b/>
      <sz val="12"/>
      <color indexed="9"/>
      <name val="Arial"/>
      <family val="2"/>
    </font>
    <font>
      <b/>
      <sz val="10"/>
      <name val="Arial"/>
      <family val="2"/>
    </font>
    <font>
      <b/>
      <sz val="12"/>
      <name val="Arial"/>
      <family val="2"/>
    </font>
    <font>
      <b/>
      <sz val="10"/>
      <color indexed="9"/>
      <name val="Arial"/>
      <family val="2"/>
    </font>
    <font>
      <sz val="10"/>
      <color indexed="9"/>
      <name val="Arial"/>
      <family val="2"/>
    </font>
    <font>
      <b/>
      <sz val="11"/>
      <name val="Arial"/>
      <family val="2"/>
    </font>
    <font>
      <sz val="8"/>
      <color indexed="20"/>
      <name val="Arial"/>
      <family val="2"/>
    </font>
    <font>
      <sz val="8"/>
      <name val="Arial"/>
      <family val="2"/>
    </font>
    <font>
      <sz val="8"/>
      <color indexed="9"/>
      <name val="Arial"/>
      <family val="2"/>
    </font>
    <font>
      <u/>
      <sz val="10"/>
      <color indexed="12"/>
      <name val="Arial"/>
      <family val="2"/>
    </font>
    <font>
      <u/>
      <sz val="8"/>
      <color indexed="12"/>
      <name val="Arial"/>
      <family val="2"/>
    </font>
    <font>
      <sz val="10"/>
      <name val="Arial"/>
      <family val="2"/>
    </font>
    <font>
      <sz val="11"/>
      <color theme="1"/>
      <name val="Arial"/>
      <family val="2"/>
    </font>
    <font>
      <sz val="10"/>
      <color theme="1"/>
      <name val="Arial"/>
      <family val="2"/>
    </font>
    <font>
      <sz val="10"/>
      <color theme="0"/>
      <name val="Arial"/>
      <family val="2"/>
    </font>
    <font>
      <b/>
      <sz val="11"/>
      <color rgb="FFFF0000"/>
      <name val="Arial"/>
      <family val="2"/>
    </font>
    <font>
      <sz val="8"/>
      <color indexed="81"/>
      <name val="Tahoma"/>
      <family val="2"/>
    </font>
    <font>
      <sz val="10"/>
      <color indexed="81"/>
      <name val="Tahoma"/>
      <family val="2"/>
    </font>
    <font>
      <b/>
      <sz val="10"/>
      <color indexed="81"/>
      <name val="Tahoma"/>
      <family val="2"/>
    </font>
    <font>
      <b/>
      <sz val="11"/>
      <color theme="1"/>
      <name val="Arial"/>
      <family val="2"/>
    </font>
    <font>
      <sz val="9"/>
      <color theme="1"/>
      <name val="Arial"/>
      <family val="2"/>
    </font>
    <font>
      <b/>
      <sz val="10"/>
      <color theme="4" tint="-0.499984740745262"/>
      <name val="Arial"/>
      <family val="2"/>
    </font>
    <font>
      <b/>
      <sz val="9"/>
      <name val="Arial"/>
      <family val="2"/>
    </font>
    <font>
      <b/>
      <sz val="12"/>
      <color theme="4" tint="-0.499984740745262"/>
      <name val="Arial"/>
      <family val="2"/>
    </font>
    <font>
      <b/>
      <sz val="11"/>
      <color theme="4" tint="-0.499984740745262"/>
      <name val="Arial"/>
      <family val="2"/>
    </font>
    <font>
      <b/>
      <sz val="11"/>
      <color indexed="9"/>
      <name val="Arial"/>
      <family val="2"/>
    </font>
    <font>
      <b/>
      <sz val="11"/>
      <color rgb="FFFFFF99"/>
      <name val="Arial"/>
      <family val="2"/>
    </font>
    <font>
      <b/>
      <sz val="11"/>
      <color rgb="FFFCD5B4"/>
      <name val="Arial"/>
      <family val="2"/>
    </font>
    <font>
      <b/>
      <sz val="10"/>
      <color theme="1"/>
      <name val="Arial"/>
      <family val="2"/>
    </font>
    <font>
      <sz val="9"/>
      <name val="Arial"/>
      <family val="2"/>
    </font>
    <font>
      <b/>
      <sz val="9"/>
      <color theme="1"/>
      <name val="Arial"/>
      <family val="2"/>
    </font>
    <font>
      <sz val="8"/>
      <name val="Calibri"/>
      <family val="2"/>
      <scheme val="minor"/>
    </font>
    <font>
      <sz val="9"/>
      <color theme="4" tint="-0.499984740745262"/>
      <name val="Arial"/>
      <family val="2"/>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sz val="9"/>
      <color indexed="81"/>
      <name val="Tahoma"/>
      <family val="2"/>
    </font>
    <font>
      <b/>
      <sz val="9"/>
      <color indexed="81"/>
      <name val="Tahoma"/>
      <family val="2"/>
    </font>
    <font>
      <sz val="9"/>
      <name val="Arial"/>
      <family val="2"/>
    </font>
    <font>
      <b/>
      <sz val="9"/>
      <color indexed="81"/>
      <name val="Geneva"/>
    </font>
    <font>
      <sz val="9"/>
      <color indexed="81"/>
      <name val="Geneva"/>
    </font>
    <font>
      <b/>
      <sz val="10"/>
      <color theme="1"/>
      <name val="Arial"/>
      <family val="2"/>
    </font>
    <font>
      <b/>
      <sz val="11"/>
      <color rgb="FF000000"/>
      <name val="Calibri"/>
      <family val="2"/>
      <scheme val="minor"/>
    </font>
    <font>
      <sz val="11"/>
      <name val="Calibri"/>
      <family val="2"/>
      <scheme val="minor"/>
    </font>
    <font>
      <b/>
      <sz val="10"/>
      <color theme="0"/>
      <name val="Arial"/>
      <family val="2"/>
    </font>
    <font>
      <sz val="11"/>
      <color theme="0"/>
      <name val="Arial"/>
      <family val="2"/>
    </font>
    <font>
      <b/>
      <sz val="11"/>
      <name val="Calibri"/>
      <family val="2"/>
      <scheme val="minor"/>
    </font>
    <font>
      <b/>
      <sz val="12"/>
      <color theme="0"/>
      <name val="Arial"/>
      <family val="2"/>
    </font>
    <font>
      <b/>
      <sz val="11"/>
      <color theme="0"/>
      <name val="Arial"/>
      <family val="2"/>
    </font>
    <font>
      <b/>
      <sz val="14"/>
      <color theme="1"/>
      <name val="Calibri"/>
      <family val="2"/>
      <scheme val="minor"/>
    </font>
    <font>
      <sz val="11"/>
      <color rgb="FF000000"/>
      <name val="Calibri"/>
      <family val="2"/>
      <scheme val="minor"/>
    </font>
    <font>
      <sz val="10"/>
      <color theme="4" tint="-0.499984740745262"/>
      <name val="Arial"/>
      <family val="2"/>
    </font>
    <font>
      <b/>
      <sz val="13"/>
      <color indexed="43"/>
      <name val="Arial"/>
      <family val="2"/>
    </font>
    <font>
      <b/>
      <sz val="12"/>
      <color indexed="43"/>
      <name val="Arial"/>
      <family val="2"/>
    </font>
    <font>
      <sz val="11"/>
      <name val="Arial"/>
      <family val="2"/>
    </font>
  </fonts>
  <fills count="18">
    <fill>
      <patternFill patternType="none"/>
    </fill>
    <fill>
      <patternFill patternType="gray125"/>
    </fill>
    <fill>
      <patternFill patternType="solid">
        <fgColor indexed="23"/>
        <bgColor indexed="64"/>
      </patternFill>
    </fill>
    <fill>
      <patternFill patternType="solid">
        <fgColor indexed="31"/>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
      <patternFill patternType="solid">
        <fgColor rgb="FFFCD5B4"/>
        <bgColor indexed="64"/>
      </patternFill>
    </fill>
    <fill>
      <patternFill patternType="solid">
        <fgColor rgb="FFCCFFCC"/>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CCCFF"/>
        <bgColor indexed="64"/>
      </patternFill>
    </fill>
    <fill>
      <patternFill patternType="solid">
        <fgColor rgb="FF808080"/>
        <bgColor indexed="64"/>
      </patternFill>
    </fill>
    <fill>
      <patternFill patternType="solid">
        <fgColor rgb="FF99CCFF"/>
        <bgColor rgb="FF000000"/>
      </patternFill>
    </fill>
    <fill>
      <patternFill patternType="solid">
        <fgColor rgb="FFC5D9F1"/>
        <bgColor rgb="FF000000"/>
      </patternFill>
    </fill>
  </fills>
  <borders count="57">
    <border>
      <left/>
      <right/>
      <top/>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right style="medium">
        <color auto="1"/>
      </right>
      <top/>
      <bottom/>
      <diagonal/>
    </border>
    <border>
      <left/>
      <right/>
      <top/>
      <bottom style="dotted">
        <color auto="1"/>
      </bottom>
      <diagonal/>
    </border>
    <border>
      <left/>
      <right/>
      <top/>
      <bottom style="medium">
        <color auto="1"/>
      </bottom>
      <diagonal/>
    </border>
    <border>
      <left/>
      <right/>
      <top style="thin">
        <color auto="1"/>
      </top>
      <bottom/>
      <diagonal/>
    </border>
    <border>
      <left/>
      <right style="medium">
        <color auto="1"/>
      </right>
      <top/>
      <bottom style="dotted">
        <color auto="1"/>
      </bottom>
      <diagonal/>
    </border>
    <border>
      <left style="medium">
        <color auto="1"/>
      </left>
      <right/>
      <top style="dotted">
        <color auto="1"/>
      </top>
      <bottom/>
      <diagonal/>
    </border>
    <border>
      <left style="medium">
        <color auto="1"/>
      </left>
      <right/>
      <top/>
      <bottom style="dotted">
        <color auto="1"/>
      </bottom>
      <diagonal/>
    </border>
    <border>
      <left/>
      <right style="medium">
        <color auto="1"/>
      </right>
      <top style="dotted">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thin">
        <color auto="1"/>
      </left>
      <right/>
      <top style="medium">
        <color auto="1"/>
      </top>
      <bottom style="thin">
        <color indexed="22"/>
      </bottom>
      <diagonal/>
    </border>
    <border>
      <left/>
      <right/>
      <top style="medium">
        <color auto="1"/>
      </top>
      <bottom style="thin">
        <color indexed="22"/>
      </bottom>
      <diagonal/>
    </border>
    <border>
      <left/>
      <right style="thin">
        <color auto="1"/>
      </right>
      <top style="medium">
        <color auto="1"/>
      </top>
      <bottom style="thin">
        <color indexed="22"/>
      </bottom>
      <diagonal/>
    </border>
    <border>
      <left style="thin">
        <color indexed="22"/>
      </left>
      <right/>
      <top style="thin">
        <color indexed="22"/>
      </top>
      <bottom style="thin">
        <color auto="1"/>
      </bottom>
      <diagonal/>
    </border>
    <border>
      <left/>
      <right/>
      <top style="thin">
        <color indexed="22"/>
      </top>
      <bottom style="thin">
        <color auto="1"/>
      </bottom>
      <diagonal/>
    </border>
    <border>
      <left/>
      <right style="thin">
        <color auto="1"/>
      </right>
      <top style="thin">
        <color indexed="22"/>
      </top>
      <bottom style="thin">
        <color auto="1"/>
      </bottom>
      <diagonal/>
    </border>
    <border>
      <left style="thin">
        <color auto="1"/>
      </left>
      <right/>
      <top style="thin">
        <color indexed="22"/>
      </top>
      <bottom style="thin">
        <color auto="1"/>
      </bottom>
      <diagonal/>
    </border>
    <border>
      <left/>
      <right style="thin">
        <color indexed="22"/>
      </right>
      <top style="thin">
        <color indexed="22"/>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rgb="FF000000"/>
      </right>
      <top style="medium">
        <color auto="1"/>
      </top>
      <bottom/>
      <diagonal/>
    </border>
    <border>
      <left/>
      <right style="medium">
        <color rgb="FF000000"/>
      </right>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auto="1"/>
      </top>
      <bottom/>
      <diagonal/>
    </border>
    <border>
      <left/>
      <right style="thin">
        <color rgb="FF000000"/>
      </right>
      <top/>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
    <xf numFmtId="0" fontId="0" fillId="0" borderId="0"/>
    <xf numFmtId="0" fontId="12" fillId="0" borderId="0" applyNumberFormat="0" applyFill="0" applyBorder="0" applyAlignment="0" applyProtection="0">
      <alignment vertical="top"/>
      <protection locked="0"/>
    </xf>
    <xf numFmtId="9" fontId="36" fillId="0" borderId="0" applyFont="0" applyFill="0" applyBorder="0" applyAlignment="0" applyProtection="0"/>
  </cellStyleXfs>
  <cellXfs count="514">
    <xf numFmtId="0" fontId="0" fillId="0" borderId="0" xfId="0"/>
    <xf numFmtId="0" fontId="3" fillId="2" borderId="0" xfId="0" applyFont="1" applyFill="1" applyBorder="1" applyAlignment="1" applyProtection="1">
      <alignment vertical="center"/>
    </xf>
    <xf numFmtId="0" fontId="3" fillId="2" borderId="3"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6" fillId="0" borderId="0" xfId="0" applyFont="1" applyFill="1" applyBorder="1" applyAlignment="1" applyProtection="1">
      <alignment vertical="top" wrapText="1"/>
      <protection hidden="1"/>
    </xf>
    <xf numFmtId="0" fontId="7" fillId="0" borderId="0" xfId="0" applyFont="1" applyFill="1" applyBorder="1" applyAlignment="1" applyProtection="1">
      <alignment vertical="top" wrapText="1"/>
      <protection hidden="1"/>
    </xf>
    <xf numFmtId="0" fontId="4" fillId="0" borderId="0" xfId="0" applyFont="1" applyBorder="1" applyAlignment="1" applyProtection="1">
      <alignment horizontal="centerContinuous" vertical="center"/>
    </xf>
    <xf numFmtId="0" fontId="4" fillId="0" borderId="0" xfId="0" applyFont="1" applyBorder="1" applyProtection="1"/>
    <xf numFmtId="0" fontId="7" fillId="0" borderId="0" xfId="0" applyFont="1" applyBorder="1" applyProtection="1"/>
    <xf numFmtId="0" fontId="9" fillId="0" borderId="0" xfId="0" applyFont="1" applyBorder="1" applyAlignment="1" applyProtection="1">
      <alignment horizontal="right"/>
    </xf>
    <xf numFmtId="0" fontId="9" fillId="0" borderId="0" xfId="0" applyFont="1" applyBorder="1" applyProtection="1"/>
    <xf numFmtId="0" fontId="7" fillId="0" borderId="6" xfId="0" applyFont="1" applyBorder="1" applyProtection="1"/>
    <xf numFmtId="2" fontId="10" fillId="0" borderId="4" xfId="0" applyNumberFormat="1" applyFont="1" applyBorder="1" applyAlignment="1" applyProtection="1">
      <alignment horizontal="center" shrinkToFit="1"/>
    </xf>
    <xf numFmtId="0" fontId="15" fillId="0" borderId="0" xfId="0" applyFont="1" applyProtection="1"/>
    <xf numFmtId="0" fontId="15" fillId="0" borderId="0" xfId="0" applyFont="1" applyBorder="1" applyProtection="1"/>
    <xf numFmtId="0" fontId="15" fillId="0" borderId="0" xfId="0" applyFont="1" applyFill="1" applyBorder="1" applyAlignment="1" applyProtection="1"/>
    <xf numFmtId="0" fontId="15" fillId="0" borderId="0" xfId="0" applyFont="1" applyAlignment="1" applyProtection="1">
      <alignment horizontal="left" vertical="center"/>
    </xf>
    <xf numFmtId="0" fontId="15" fillId="0" borderId="0" xfId="0" applyFont="1" applyFill="1" applyBorder="1" applyProtection="1"/>
    <xf numFmtId="0" fontId="14" fillId="0" borderId="0" xfId="0" applyFont="1" applyProtection="1"/>
    <xf numFmtId="0" fontId="15" fillId="0" borderId="6" xfId="0" applyFont="1" applyBorder="1" applyProtection="1"/>
    <xf numFmtId="0" fontId="15" fillId="0" borderId="0" xfId="0" applyFont="1" applyBorder="1" applyAlignment="1" applyProtection="1">
      <alignment horizontal="right"/>
    </xf>
    <xf numFmtId="0" fontId="15" fillId="0" borderId="4" xfId="0" applyFont="1" applyBorder="1" applyProtection="1"/>
    <xf numFmtId="0" fontId="14" fillId="0" borderId="0" xfId="0" applyFont="1" applyBorder="1" applyProtection="1"/>
    <xf numFmtId="0" fontId="15" fillId="0" borderId="0" xfId="0" quotePrefix="1" applyFont="1" applyProtection="1"/>
    <xf numFmtId="0" fontId="15" fillId="0" borderId="0" xfId="0" applyFont="1" applyAlignment="1" applyProtection="1">
      <alignment wrapText="1"/>
    </xf>
    <xf numFmtId="164" fontId="15" fillId="0" borderId="0" xfId="0" applyNumberFormat="1" applyFont="1" applyProtection="1"/>
    <xf numFmtId="0" fontId="15" fillId="0" borderId="3" xfId="0" applyFont="1" applyBorder="1" applyProtection="1"/>
    <xf numFmtId="0" fontId="15" fillId="0" borderId="3" xfId="0" applyFont="1" applyBorder="1" applyAlignment="1" applyProtection="1">
      <alignment horizontal="right"/>
    </xf>
    <xf numFmtId="2" fontId="14" fillId="5" borderId="0" xfId="0" applyNumberFormat="1" applyFont="1" applyFill="1" applyBorder="1" applyAlignment="1" applyProtection="1">
      <alignment horizontal="center" shrinkToFit="1"/>
    </xf>
    <xf numFmtId="0" fontId="15" fillId="0" borderId="5" xfId="0" applyFont="1" applyBorder="1" applyAlignment="1" applyProtection="1">
      <alignment horizontal="right"/>
    </xf>
    <xf numFmtId="0" fontId="16" fillId="0" borderId="0" xfId="0" applyFont="1" applyBorder="1" applyProtection="1"/>
    <xf numFmtId="0" fontId="16" fillId="0" borderId="4" xfId="0" applyFont="1" applyBorder="1" applyAlignment="1" applyProtection="1">
      <alignment horizontal="right"/>
    </xf>
    <xf numFmtId="0" fontId="16" fillId="0" borderId="12" xfId="0" applyFont="1" applyBorder="1" applyProtection="1"/>
    <xf numFmtId="0" fontId="16" fillId="0" borderId="6" xfId="0" applyFont="1" applyBorder="1" applyProtection="1"/>
    <xf numFmtId="0" fontId="16" fillId="0" borderId="14" xfId="0" applyFont="1" applyBorder="1" applyProtection="1"/>
    <xf numFmtId="0" fontId="18" fillId="0" borderId="0" xfId="0" applyFont="1" applyFill="1" applyBorder="1" applyAlignment="1" applyProtection="1"/>
    <xf numFmtId="0" fontId="14" fillId="0" borderId="0"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top" wrapText="1"/>
      <protection hidden="1"/>
    </xf>
    <xf numFmtId="0" fontId="4" fillId="0" borderId="0" xfId="0" applyFont="1" applyBorder="1" applyAlignment="1" applyProtection="1">
      <alignment horizontal="center"/>
    </xf>
    <xf numFmtId="1" fontId="10" fillId="0" borderId="15"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top"/>
      <protection hidden="1"/>
    </xf>
    <xf numFmtId="0" fontId="4" fillId="0" borderId="10" xfId="0" applyFont="1" applyBorder="1" applyAlignment="1" applyProtection="1"/>
    <xf numFmtId="0" fontId="10" fillId="0" borderId="0" xfId="0" applyFont="1" applyFill="1" applyBorder="1" applyAlignment="1" applyProtection="1">
      <alignment vertical="top"/>
      <protection hidden="1"/>
    </xf>
    <xf numFmtId="2" fontId="7" fillId="0" borderId="0" xfId="0" applyNumberFormat="1" applyFont="1" applyFill="1" applyBorder="1" applyAlignment="1" applyProtection="1">
      <alignment horizontal="right" shrinkToFit="1"/>
    </xf>
    <xf numFmtId="0" fontId="10" fillId="6" borderId="0" xfId="0" applyFont="1" applyFill="1" applyBorder="1" applyAlignment="1" applyProtection="1">
      <alignment horizontal="right"/>
    </xf>
    <xf numFmtId="0" fontId="13" fillId="6" borderId="0" xfId="1" applyFont="1" applyFill="1" applyBorder="1" applyAlignment="1" applyProtection="1">
      <alignment horizontal="left"/>
    </xf>
    <xf numFmtId="0" fontId="1" fillId="2" borderId="10" xfId="0" applyFont="1" applyFill="1" applyBorder="1" applyAlignment="1" applyProtection="1">
      <alignment vertical="center"/>
    </xf>
    <xf numFmtId="0" fontId="2" fillId="2" borderId="10" xfId="0" applyFont="1" applyFill="1" applyBorder="1" applyAlignment="1" applyProtection="1">
      <alignment horizontal="center" vertical="center"/>
    </xf>
    <xf numFmtId="0" fontId="1" fillId="2" borderId="15" xfId="0" applyFont="1" applyFill="1" applyBorder="1" applyAlignment="1" applyProtection="1">
      <alignment horizontal="right" vertical="center"/>
    </xf>
    <xf numFmtId="0" fontId="4" fillId="0" borderId="0" xfId="0" applyFont="1" applyBorder="1" applyAlignment="1" applyProtection="1">
      <alignment horizontal="centerContinuous"/>
    </xf>
    <xf numFmtId="0" fontId="0" fillId="0" borderId="0" xfId="0" applyBorder="1" applyAlignment="1" applyProtection="1">
      <alignment horizontal="centerContinuous"/>
    </xf>
    <xf numFmtId="49" fontId="22" fillId="0" borderId="0" xfId="0" applyNumberFormat="1" applyFont="1" applyBorder="1" applyAlignment="1" applyProtection="1">
      <alignment horizontal="center"/>
    </xf>
    <xf numFmtId="0" fontId="0" fillId="0" borderId="0" xfId="0" applyBorder="1" applyProtection="1"/>
    <xf numFmtId="2" fontId="17" fillId="0" borderId="0" xfId="0" applyNumberFormat="1" applyFont="1" applyBorder="1" applyAlignment="1" applyProtection="1">
      <alignment horizontal="right" shrinkToFit="1"/>
    </xf>
    <xf numFmtId="2" fontId="14" fillId="0" borderId="0" xfId="0" applyNumberFormat="1" applyFont="1" applyBorder="1" applyAlignment="1" applyProtection="1">
      <alignment horizontal="right" shrinkToFit="1"/>
    </xf>
    <xf numFmtId="0" fontId="26" fillId="11" borderId="18" xfId="0" applyFont="1" applyFill="1" applyBorder="1" applyAlignment="1" applyProtection="1">
      <alignment horizontal="left"/>
    </xf>
    <xf numFmtId="0" fontId="14" fillId="11" borderId="18" xfId="0" applyFont="1" applyFill="1" applyBorder="1" applyProtection="1"/>
    <xf numFmtId="0" fontId="8" fillId="11" borderId="18" xfId="0" applyFont="1" applyFill="1" applyBorder="1" applyProtection="1"/>
    <xf numFmtId="0" fontId="8" fillId="11" borderId="18" xfId="0" applyFont="1" applyFill="1" applyBorder="1" applyAlignment="1" applyProtection="1">
      <alignment horizontal="center"/>
    </xf>
    <xf numFmtId="0" fontId="8" fillId="7" borderId="18" xfId="0" applyFont="1" applyFill="1" applyBorder="1" applyAlignment="1" applyProtection="1">
      <alignment horizontal="center"/>
      <protection locked="0"/>
    </xf>
    <xf numFmtId="0" fontId="26" fillId="11" borderId="18" xfId="0" applyFont="1" applyFill="1" applyBorder="1" applyProtection="1"/>
    <xf numFmtId="0" fontId="14" fillId="11" borderId="18" xfId="0" applyFont="1" applyFill="1" applyBorder="1" applyAlignment="1" applyProtection="1">
      <alignment horizontal="left" vertical="top"/>
    </xf>
    <xf numFmtId="0" fontId="27" fillId="8" borderId="0" xfId="0" applyFont="1" applyFill="1" applyBorder="1" applyAlignment="1" applyProtection="1">
      <alignment horizontal="left" vertical="center" wrapText="1"/>
    </xf>
    <xf numFmtId="0" fontId="15" fillId="0" borderId="12" xfId="0" applyFont="1" applyBorder="1" applyProtection="1"/>
    <xf numFmtId="0" fontId="15" fillId="8" borderId="0" xfId="0" applyFont="1" applyFill="1" applyBorder="1" applyProtection="1"/>
    <xf numFmtId="0" fontId="16" fillId="8" borderId="0" xfId="0" applyFont="1" applyFill="1" applyBorder="1" applyAlignment="1" applyProtection="1">
      <alignment horizontal="right"/>
    </xf>
    <xf numFmtId="0" fontId="15" fillId="8" borderId="0" xfId="0" applyFont="1" applyFill="1" applyBorder="1" applyAlignment="1" applyProtection="1">
      <alignment horizontal="right"/>
    </xf>
    <xf numFmtId="2" fontId="10" fillId="8" borderId="0" xfId="0" applyNumberFormat="1" applyFont="1" applyFill="1" applyBorder="1" applyAlignment="1" applyProtection="1">
      <alignment horizontal="right" shrinkToFit="1"/>
    </xf>
    <xf numFmtId="2" fontId="10" fillId="8" borderId="0" xfId="0" applyNumberFormat="1" applyFont="1" applyFill="1" applyBorder="1" applyAlignment="1" applyProtection="1">
      <alignment horizontal="center" shrinkToFit="1"/>
    </xf>
    <xf numFmtId="2" fontId="10" fillId="8" borderId="0" xfId="0" applyNumberFormat="1" applyFont="1" applyFill="1" applyBorder="1" applyAlignment="1" applyProtection="1">
      <alignment horizontal="left" shrinkToFit="1"/>
    </xf>
    <xf numFmtId="1" fontId="10" fillId="8" borderId="0" xfId="0" applyNumberFormat="1" applyFont="1" applyFill="1" applyBorder="1" applyAlignment="1" applyProtection="1">
      <alignment horizontal="center" vertical="center" wrapText="1"/>
    </xf>
    <xf numFmtId="0" fontId="15" fillId="8" borderId="0" xfId="0" applyFont="1" applyFill="1" applyProtection="1"/>
    <xf numFmtId="0" fontId="14" fillId="8" borderId="0" xfId="0" applyFont="1" applyFill="1" applyProtection="1"/>
    <xf numFmtId="0" fontId="15" fillId="8" borderId="0" xfId="0" applyFont="1" applyFill="1" applyBorder="1" applyAlignment="1" applyProtection="1">
      <alignment horizontal="left"/>
    </xf>
    <xf numFmtId="0" fontId="14" fillId="8" borderId="0" xfId="0" applyFont="1" applyFill="1" applyBorder="1" applyProtection="1"/>
    <xf numFmtId="0" fontId="27" fillId="8" borderId="3" xfId="0" applyFont="1" applyFill="1" applyBorder="1" applyAlignment="1" applyProtection="1">
      <alignment horizontal="left" vertical="center" wrapText="1"/>
    </xf>
    <xf numFmtId="1" fontId="10" fillId="8" borderId="3" xfId="0" applyNumberFormat="1" applyFont="1" applyFill="1" applyBorder="1" applyAlignment="1" applyProtection="1">
      <alignment horizontal="center" vertical="center" wrapText="1"/>
    </xf>
    <xf numFmtId="0" fontId="9" fillId="0" borderId="4" xfId="0" applyFont="1" applyBorder="1" applyAlignment="1" applyProtection="1">
      <alignment horizontal="right"/>
    </xf>
    <xf numFmtId="0" fontId="15" fillId="3" borderId="21" xfId="0" applyFont="1" applyFill="1" applyBorder="1" applyAlignment="1" applyProtection="1">
      <alignment horizontal="left" vertical="center"/>
    </xf>
    <xf numFmtId="0" fontId="14" fillId="11" borderId="23" xfId="0" applyFont="1" applyFill="1" applyBorder="1" applyAlignment="1" applyProtection="1">
      <alignment horizontal="center" vertical="center" textRotation="180"/>
    </xf>
    <xf numFmtId="0" fontId="0" fillId="0" borderId="0" xfId="0" applyBorder="1"/>
    <xf numFmtId="0" fontId="14" fillId="8" borderId="0" xfId="0" applyFont="1" applyFill="1" applyBorder="1" applyAlignment="1" applyProtection="1">
      <alignment vertical="top"/>
      <protection hidden="1"/>
    </xf>
    <xf numFmtId="0" fontId="0" fillId="8" borderId="0" xfId="0" applyFill="1" applyBorder="1"/>
    <xf numFmtId="0" fontId="10" fillId="8" borderId="0" xfId="0" applyFont="1" applyFill="1" applyBorder="1" applyAlignment="1" applyProtection="1">
      <alignment horizontal="left" vertical="top" wrapText="1"/>
    </xf>
    <xf numFmtId="0" fontId="4" fillId="8" borderId="0" xfId="0" applyFont="1" applyFill="1" applyBorder="1" applyAlignment="1" applyProtection="1">
      <alignment vertical="top"/>
      <protection hidden="1"/>
    </xf>
    <xf numFmtId="0" fontId="4" fillId="0" borderId="0" xfId="0" applyFont="1" applyFill="1" applyBorder="1" applyAlignment="1" applyProtection="1">
      <alignment horizontal="center" wrapText="1"/>
      <protection hidden="1"/>
    </xf>
    <xf numFmtId="0" fontId="0" fillId="0" borderId="0" xfId="0" applyBorder="1" applyAlignment="1"/>
    <xf numFmtId="0" fontId="4" fillId="8" borderId="0" xfId="0" applyFont="1" applyFill="1" applyBorder="1" applyAlignment="1" applyProtection="1">
      <protection hidden="1"/>
    </xf>
    <xf numFmtId="0" fontId="10" fillId="8" borderId="0" xfId="0" applyFont="1" applyFill="1" applyBorder="1" applyAlignment="1" applyProtection="1">
      <alignment horizontal="left" wrapText="1"/>
    </xf>
    <xf numFmtId="0" fontId="0" fillId="8" borderId="0" xfId="0" applyFill="1" applyBorder="1" applyAlignment="1"/>
    <xf numFmtId="0" fontId="13" fillId="6" borderId="0" xfId="1" applyFont="1" applyFill="1" applyBorder="1" applyAlignment="1" applyProtection="1">
      <alignment horizontal="right"/>
    </xf>
    <xf numFmtId="0" fontId="10" fillId="6" borderId="0" xfId="0" applyFont="1" applyFill="1" applyBorder="1" applyAlignment="1" applyProtection="1">
      <alignment horizontal="left"/>
    </xf>
    <xf numFmtId="0" fontId="2" fillId="2" borderId="0" xfId="0" applyFont="1" applyFill="1" applyBorder="1" applyAlignment="1" applyProtection="1">
      <alignment horizontal="center" vertical="center"/>
    </xf>
    <xf numFmtId="1" fontId="10" fillId="0" borderId="10" xfId="0" applyNumberFormat="1" applyFont="1" applyFill="1" applyBorder="1" applyAlignment="1" applyProtection="1">
      <alignment horizontal="center" vertical="center" wrapText="1"/>
    </xf>
    <xf numFmtId="1" fontId="10" fillId="0" borderId="0" xfId="0" applyNumberFormat="1" applyFont="1" applyFill="1" applyBorder="1" applyAlignment="1" applyProtection="1">
      <alignment horizontal="center" vertical="center" wrapText="1"/>
    </xf>
    <xf numFmtId="0" fontId="15" fillId="0" borderId="0" xfId="0" applyFont="1" applyFill="1" applyAlignment="1" applyProtection="1">
      <alignment wrapText="1"/>
    </xf>
    <xf numFmtId="0" fontId="15" fillId="0" borderId="0" xfId="0" applyFont="1" applyBorder="1" applyAlignment="1" applyProtection="1">
      <alignment horizontal="left" vertical="center"/>
    </xf>
    <xf numFmtId="0" fontId="14" fillId="0" borderId="0" xfId="0" applyFont="1" applyFill="1" applyBorder="1" applyAlignment="1" applyProtection="1">
      <alignment horizontal="left" vertical="center" wrapText="1"/>
    </xf>
    <xf numFmtId="0" fontId="16" fillId="0" borderId="0" xfId="0" applyNumberFormat="1" applyFont="1" applyFill="1" applyBorder="1" applyAlignment="1" applyProtection="1">
      <alignment shrinkToFit="1"/>
      <protection locked="0"/>
    </xf>
    <xf numFmtId="0" fontId="16" fillId="0" borderId="6" xfId="0" applyFont="1" applyBorder="1" applyAlignment="1" applyProtection="1">
      <alignment horizontal="center"/>
    </xf>
    <xf numFmtId="0" fontId="16" fillId="0" borderId="6" xfId="0" applyNumberFormat="1" applyFont="1" applyFill="1" applyBorder="1" applyAlignment="1" applyProtection="1">
      <alignment shrinkToFit="1"/>
      <protection locked="0"/>
    </xf>
    <xf numFmtId="0" fontId="16" fillId="0" borderId="14" xfId="0" applyFont="1" applyBorder="1" applyAlignment="1" applyProtection="1">
      <alignment horizontal="right"/>
    </xf>
    <xf numFmtId="0" fontId="15" fillId="0" borderId="0" xfId="0" applyFont="1" applyFill="1" applyBorder="1" applyAlignment="1" applyProtection="1">
      <alignment horizontal="right"/>
    </xf>
    <xf numFmtId="0" fontId="16" fillId="0" borderId="3" xfId="0" applyFont="1" applyFill="1" applyBorder="1" applyProtection="1"/>
    <xf numFmtId="0" fontId="9" fillId="0" borderId="5" xfId="0" applyFont="1" applyBorder="1" applyProtection="1"/>
    <xf numFmtId="165" fontId="14" fillId="5" borderId="0" xfId="0" applyNumberFormat="1" applyFont="1" applyFill="1" applyBorder="1" applyAlignment="1" applyProtection="1">
      <alignment horizontal="center" shrinkToFit="1"/>
    </xf>
    <xf numFmtId="2" fontId="10" fillId="0" borderId="10" xfId="0" applyNumberFormat="1" applyFont="1" applyFill="1" applyBorder="1" applyAlignment="1" applyProtection="1">
      <alignment horizontal="center"/>
    </xf>
    <xf numFmtId="0" fontId="15" fillId="0" borderId="0" xfId="0" applyFont="1" applyBorder="1" applyAlignment="1" applyProtection="1">
      <alignment wrapText="1"/>
    </xf>
    <xf numFmtId="0" fontId="14" fillId="11" borderId="1" xfId="0" applyFont="1" applyFill="1" applyBorder="1" applyAlignment="1" applyProtection="1">
      <alignment horizontal="right"/>
    </xf>
    <xf numFmtId="0" fontId="14" fillId="11" borderId="1" xfId="0" applyFont="1" applyFill="1" applyBorder="1" applyProtection="1"/>
    <xf numFmtId="0" fontId="14" fillId="11" borderId="2" xfId="0" applyFont="1" applyFill="1" applyBorder="1" applyProtection="1"/>
    <xf numFmtId="2" fontId="14" fillId="0" borderId="0" xfId="0" applyNumberFormat="1" applyFont="1" applyFill="1" applyBorder="1" applyAlignment="1" applyProtection="1">
      <alignment horizontal="center" shrinkToFit="1"/>
    </xf>
    <xf numFmtId="164" fontId="7" fillId="0" borderId="0" xfId="0" applyNumberFormat="1" applyFont="1" applyFill="1" applyBorder="1" applyAlignment="1" applyProtection="1">
      <alignment horizontal="right" shrinkToFit="1"/>
    </xf>
    <xf numFmtId="9" fontId="14" fillId="5" borderId="0" xfId="0" applyNumberFormat="1" applyFont="1" applyFill="1" applyBorder="1" applyAlignment="1" applyProtection="1">
      <alignment horizontal="center"/>
    </xf>
    <xf numFmtId="164" fontId="7" fillId="0" borderId="0" xfId="0" applyNumberFormat="1" applyFont="1" applyFill="1" applyBorder="1" applyAlignment="1" applyProtection="1">
      <alignment horizontal="center" shrinkToFit="1"/>
    </xf>
    <xf numFmtId="0" fontId="7" fillId="0" borderId="21" xfId="0" applyFont="1" applyFill="1" applyBorder="1" applyAlignment="1" applyProtection="1">
      <alignment horizontal="right" shrinkToFit="1"/>
    </xf>
    <xf numFmtId="164" fontId="7" fillId="0" borderId="3" xfId="0" applyNumberFormat="1" applyFont="1" applyFill="1" applyBorder="1" applyAlignment="1" applyProtection="1">
      <alignment horizontal="center" shrinkToFit="1"/>
    </xf>
    <xf numFmtId="9" fontId="10" fillId="5" borderId="4" xfId="0" applyNumberFormat="1" applyFont="1" applyFill="1" applyBorder="1" applyAlignment="1" applyProtection="1">
      <alignment horizontal="right" shrinkToFit="1"/>
    </xf>
    <xf numFmtId="0" fontId="10" fillId="0" borderId="4" xfId="0" applyNumberFormat="1" applyFont="1" applyBorder="1" applyAlignment="1" applyProtection="1">
      <alignment horizontal="center" shrinkToFit="1"/>
    </xf>
    <xf numFmtId="9" fontId="10" fillId="5" borderId="5" xfId="0" applyNumberFormat="1" applyFont="1" applyFill="1" applyBorder="1" applyAlignment="1" applyProtection="1">
      <alignment horizontal="left"/>
    </xf>
    <xf numFmtId="9" fontId="10" fillId="5" borderId="24" xfId="0" applyNumberFormat="1" applyFont="1" applyFill="1" applyBorder="1" applyAlignment="1" applyProtection="1">
      <alignment horizontal="right" shrinkToFit="1"/>
    </xf>
    <xf numFmtId="0" fontId="10" fillId="0" borderId="4" xfId="0" applyNumberFormat="1" applyFont="1" applyBorder="1" applyAlignment="1" applyProtection="1">
      <alignment horizontal="center"/>
    </xf>
    <xf numFmtId="164" fontId="7" fillId="0" borderId="21" xfId="0" applyNumberFormat="1" applyFont="1" applyFill="1" applyBorder="1" applyAlignment="1" applyProtection="1">
      <alignment horizontal="right" shrinkToFit="1"/>
    </xf>
    <xf numFmtId="0" fontId="10" fillId="0" borderId="4" xfId="0" applyNumberFormat="1" applyFont="1" applyFill="1" applyBorder="1" applyAlignment="1" applyProtection="1">
      <alignment horizontal="center"/>
    </xf>
    <xf numFmtId="9" fontId="10" fillId="5" borderId="4" xfId="0" applyNumberFormat="1" applyFont="1" applyFill="1" applyBorder="1" applyAlignment="1" applyProtection="1">
      <alignment horizontal="left" shrinkToFit="1"/>
    </xf>
    <xf numFmtId="2" fontId="14" fillId="0" borderId="0" xfId="0" applyNumberFormat="1" applyFont="1" applyFill="1" applyBorder="1" applyAlignment="1" applyProtection="1">
      <alignment horizontal="left" shrinkToFit="1"/>
    </xf>
    <xf numFmtId="2" fontId="10" fillId="0" borderId="10" xfId="0" applyNumberFormat="1" applyFont="1" applyFill="1" applyBorder="1" applyAlignment="1" applyProtection="1">
      <alignment horizontal="left"/>
    </xf>
    <xf numFmtId="2" fontId="10" fillId="0" borderId="9" xfId="0" applyNumberFormat="1" applyFont="1" applyFill="1" applyBorder="1" applyAlignment="1" applyProtection="1">
      <alignment horizontal="center" shrinkToFit="1"/>
    </xf>
    <xf numFmtId="2" fontId="10" fillId="0" borderId="9" xfId="0" applyNumberFormat="1" applyFont="1" applyFill="1" applyBorder="1" applyAlignment="1" applyProtection="1">
      <alignment horizontal="left" shrinkToFit="1"/>
    </xf>
    <xf numFmtId="2" fontId="10" fillId="0" borderId="9" xfId="0" applyNumberFormat="1" applyFont="1" applyFill="1" applyBorder="1" applyAlignment="1" applyProtection="1">
      <alignment horizontal="right" shrinkToFit="1"/>
    </xf>
    <xf numFmtId="1" fontId="10" fillId="0" borderId="9" xfId="0" applyNumberFormat="1" applyFont="1" applyFill="1" applyBorder="1" applyAlignment="1" applyProtection="1">
      <alignment horizontal="center" vertical="center" wrapText="1"/>
    </xf>
    <xf numFmtId="2" fontId="7" fillId="0" borderId="3" xfId="0" applyNumberFormat="1" applyFont="1" applyFill="1" applyBorder="1" applyAlignment="1" applyProtection="1">
      <alignment horizontal="right" shrinkToFit="1"/>
    </xf>
    <xf numFmtId="2" fontId="10" fillId="5" borderId="5" xfId="0" applyNumberFormat="1" applyFont="1" applyFill="1" applyBorder="1" applyAlignment="1" applyProtection="1">
      <alignment horizontal="left" shrinkToFit="1"/>
    </xf>
    <xf numFmtId="2" fontId="7" fillId="0" borderId="21" xfId="0" applyNumberFormat="1" applyFont="1" applyFill="1" applyBorder="1" applyAlignment="1" applyProtection="1">
      <alignment horizontal="right" shrinkToFit="1"/>
    </xf>
    <xf numFmtId="2" fontId="17" fillId="0" borderId="21" xfId="0" applyNumberFormat="1" applyFont="1" applyBorder="1" applyAlignment="1" applyProtection="1">
      <alignment horizontal="right" shrinkToFit="1"/>
    </xf>
    <xf numFmtId="2" fontId="11" fillId="0" borderId="3" xfId="0" applyNumberFormat="1" applyFont="1" applyBorder="1" applyAlignment="1" applyProtection="1">
      <alignment shrinkToFit="1"/>
    </xf>
    <xf numFmtId="2" fontId="14" fillId="0" borderId="21" xfId="0" applyNumberFormat="1" applyFont="1" applyBorder="1" applyAlignment="1" applyProtection="1">
      <alignment horizontal="right" shrinkToFit="1"/>
    </xf>
    <xf numFmtId="2" fontId="7" fillId="0" borderId="3" xfId="0" applyNumberFormat="1" applyFont="1" applyFill="1" applyBorder="1" applyAlignment="1" applyProtection="1">
      <alignment shrinkToFit="1"/>
    </xf>
    <xf numFmtId="2" fontId="10" fillId="0" borderId="9" xfId="0" applyNumberFormat="1" applyFont="1" applyBorder="1" applyAlignment="1" applyProtection="1">
      <alignment horizontal="center" shrinkToFit="1"/>
    </xf>
    <xf numFmtId="2" fontId="10" fillId="5" borderId="24" xfId="0" applyNumberFormat="1" applyFont="1" applyFill="1" applyBorder="1" applyAlignment="1" applyProtection="1">
      <alignment horizontal="right" shrinkToFit="1"/>
    </xf>
    <xf numFmtId="0" fontId="26" fillId="11" borderId="18" xfId="0" applyFont="1" applyFill="1" applyBorder="1" applyAlignment="1" applyProtection="1">
      <alignment horizontal="right"/>
    </xf>
    <xf numFmtId="0" fontId="27" fillId="8" borderId="21" xfId="0" applyFont="1" applyFill="1" applyBorder="1" applyAlignment="1" applyProtection="1">
      <alignment horizontal="left" vertical="center" wrapText="1"/>
    </xf>
    <xf numFmtId="0" fontId="15" fillId="8" borderId="21" xfId="0" applyFont="1" applyFill="1" applyBorder="1" applyProtection="1"/>
    <xf numFmtId="0" fontId="10" fillId="0" borderId="0" xfId="0" applyFont="1" applyFill="1" applyBorder="1" applyAlignment="1" applyProtection="1">
      <alignment vertical="top" wrapText="1"/>
      <protection locked="0"/>
    </xf>
    <xf numFmtId="0" fontId="16" fillId="8" borderId="0" xfId="0" applyFont="1" applyFill="1" applyBorder="1" applyAlignment="1" applyProtection="1">
      <alignment horizontal="left"/>
    </xf>
    <xf numFmtId="2" fontId="7" fillId="0" borderId="3" xfId="0" applyNumberFormat="1" applyFont="1" applyBorder="1" applyAlignment="1" applyProtection="1">
      <alignment horizontal="left" shrinkToFit="1"/>
    </xf>
    <xf numFmtId="2" fontId="10" fillId="0" borderId="16" xfId="0" applyNumberFormat="1" applyFont="1" applyFill="1" applyBorder="1" applyAlignment="1" applyProtection="1">
      <alignment horizontal="right"/>
    </xf>
    <xf numFmtId="2" fontId="14" fillId="0" borderId="21" xfId="0" applyNumberFormat="1" applyFont="1" applyFill="1" applyBorder="1" applyAlignment="1" applyProtection="1">
      <alignment horizontal="right" shrinkToFit="1"/>
    </xf>
    <xf numFmtId="2" fontId="10" fillId="0" borderId="28" xfId="0" applyNumberFormat="1" applyFont="1" applyFill="1" applyBorder="1" applyAlignment="1" applyProtection="1">
      <alignment horizontal="right" shrinkToFit="1"/>
    </xf>
    <xf numFmtId="1" fontId="10" fillId="0" borderId="26" xfId="0" applyNumberFormat="1" applyFont="1" applyFill="1" applyBorder="1" applyAlignment="1" applyProtection="1">
      <alignment horizontal="center" vertical="center" wrapText="1"/>
    </xf>
    <xf numFmtId="0" fontId="16" fillId="8" borderId="0" xfId="0" applyFont="1" applyFill="1" applyBorder="1" applyProtection="1"/>
    <xf numFmtId="49" fontId="10" fillId="0" borderId="4" xfId="0" applyNumberFormat="1" applyFont="1" applyBorder="1" applyAlignment="1" applyProtection="1">
      <alignment horizontal="center" shrinkToFit="1"/>
    </xf>
    <xf numFmtId="165" fontId="10" fillId="5" borderId="5" xfId="2" applyNumberFormat="1" applyFont="1" applyFill="1" applyBorder="1" applyAlignment="1" applyProtection="1">
      <alignment horizontal="left" shrinkToFit="1"/>
    </xf>
    <xf numFmtId="165" fontId="14" fillId="5" borderId="0" xfId="2" applyNumberFormat="1" applyFont="1" applyFill="1" applyBorder="1" applyAlignment="1" applyProtection="1">
      <alignment horizontal="center" shrinkToFit="1"/>
    </xf>
    <xf numFmtId="9" fontId="10" fillId="5" borderId="5" xfId="2" applyNumberFormat="1" applyFont="1" applyFill="1" applyBorder="1" applyAlignment="1" applyProtection="1">
      <alignment horizontal="left" shrinkToFit="1"/>
    </xf>
    <xf numFmtId="9" fontId="14" fillId="5" borderId="0" xfId="2" applyNumberFormat="1" applyFont="1" applyFill="1" applyBorder="1" applyAlignment="1" applyProtection="1">
      <alignment horizontal="center" shrinkToFit="1"/>
    </xf>
    <xf numFmtId="9" fontId="10" fillId="5" borderId="28" xfId="2" applyNumberFormat="1" applyFont="1" applyFill="1" applyBorder="1" applyAlignment="1" applyProtection="1">
      <alignment horizontal="right" shrinkToFit="1"/>
    </xf>
    <xf numFmtId="9" fontId="10" fillId="5" borderId="26" xfId="2" applyNumberFormat="1" applyFont="1" applyFill="1" applyBorder="1" applyAlignment="1" applyProtection="1">
      <alignment horizontal="left" shrinkToFit="1"/>
    </xf>
    <xf numFmtId="0" fontId="16" fillId="0" borderId="0" xfId="0" applyNumberFormat="1" applyFont="1" applyFill="1" applyBorder="1" applyAlignment="1" applyProtection="1">
      <alignment shrinkToFit="1"/>
    </xf>
    <xf numFmtId="2" fontId="16" fillId="0" borderId="0" xfId="0" applyNumberFormat="1" applyFont="1" applyFill="1" applyBorder="1" applyAlignment="1" applyProtection="1">
      <alignment shrinkToFit="1"/>
    </xf>
    <xf numFmtId="0" fontId="0" fillId="4" borderId="7" xfId="0" applyFill="1" applyBorder="1" applyAlignment="1" applyProtection="1">
      <alignment horizontal="center" shrinkToFit="1"/>
      <protection locked="0"/>
    </xf>
    <xf numFmtId="0" fontId="0" fillId="4" borderId="13" xfId="0" applyFill="1" applyBorder="1" applyAlignment="1" applyProtection="1">
      <alignment horizontal="center" shrinkToFit="1"/>
      <protection locked="0"/>
    </xf>
    <xf numFmtId="0" fontId="0" fillId="4" borderId="11" xfId="0" applyFill="1" applyBorder="1" applyAlignment="1" applyProtection="1">
      <alignment horizontal="center" shrinkToFit="1"/>
      <protection locked="0"/>
    </xf>
    <xf numFmtId="0" fontId="0" fillId="4" borderId="6" xfId="0" applyFill="1" applyBorder="1" applyAlignment="1" applyProtection="1">
      <alignment horizontal="center" shrinkToFit="1"/>
      <protection locked="0"/>
    </xf>
    <xf numFmtId="0" fontId="15" fillId="0" borderId="24" xfId="0" applyFont="1" applyBorder="1" applyProtection="1"/>
    <xf numFmtId="0" fontId="15" fillId="0" borderId="5" xfId="0" applyFont="1" applyBorder="1" applyProtection="1"/>
    <xf numFmtId="0" fontId="0" fillId="0" borderId="0" xfId="0" applyProtection="1"/>
    <xf numFmtId="0" fontId="0" fillId="0" borderId="0" xfId="0" applyFill="1" applyBorder="1" applyAlignment="1" applyProtection="1">
      <alignment horizontal="left" vertical="center" wrapText="1"/>
    </xf>
    <xf numFmtId="0" fontId="46" fillId="0" borderId="0" xfId="0" applyFont="1" applyFill="1" applyBorder="1" applyAlignment="1" applyProtection="1">
      <alignment horizontal="left" wrapText="1"/>
    </xf>
    <xf numFmtId="0" fontId="0" fillId="0" borderId="0" xfId="0" applyAlignment="1" applyProtection="1">
      <alignment horizontal="left" vertical="center"/>
    </xf>
    <xf numFmtId="0" fontId="37" fillId="0" borderId="0" xfId="0" applyFont="1" applyAlignment="1" applyProtection="1">
      <alignment horizontal="right"/>
    </xf>
    <xf numFmtId="0" fontId="37" fillId="0" borderId="0" xfId="0" applyFont="1" applyFill="1" applyAlignment="1" applyProtection="1">
      <alignment horizontal="left"/>
    </xf>
    <xf numFmtId="0" fontId="0" fillId="0" borderId="0" xfId="0" applyAlignment="1" applyProtection="1">
      <alignment horizontal="right"/>
    </xf>
    <xf numFmtId="9" fontId="0" fillId="10" borderId="27" xfId="0" applyNumberFormat="1" applyFill="1" applyBorder="1" applyAlignment="1" applyProtection="1">
      <alignment horizontal="left" vertical="center" wrapText="1"/>
    </xf>
    <xf numFmtId="2" fontId="0" fillId="10" borderId="27" xfId="0" applyNumberFormat="1" applyFill="1" applyBorder="1" applyAlignment="1" applyProtection="1">
      <alignment horizontal="left" vertical="center" wrapText="1"/>
    </xf>
    <xf numFmtId="9" fontId="0" fillId="0" borderId="0" xfId="0" applyNumberFormat="1" applyFill="1" applyBorder="1" applyAlignment="1" applyProtection="1">
      <alignment horizontal="left" vertical="center" wrapText="1"/>
    </xf>
    <xf numFmtId="0" fontId="0" fillId="0" borderId="0" xfId="0" applyFill="1" applyBorder="1" applyAlignment="1" applyProtection="1">
      <alignment horizontal="right"/>
    </xf>
    <xf numFmtId="2" fontId="0" fillId="0" borderId="0" xfId="0" applyNumberFormat="1" applyFill="1" applyBorder="1" applyAlignment="1" applyProtection="1">
      <alignment horizontal="left" vertical="center" wrapText="1"/>
    </xf>
    <xf numFmtId="0" fontId="0" fillId="0" borderId="0" xfId="0" applyFill="1" applyBorder="1" applyAlignment="1" applyProtection="1">
      <alignment horizontal="left" vertical="center"/>
    </xf>
    <xf numFmtId="0" fontId="0" fillId="0" borderId="0" xfId="0" applyFill="1" applyBorder="1" applyProtection="1"/>
    <xf numFmtId="0" fontId="37" fillId="0" borderId="0" xfId="0" applyFont="1" applyAlignment="1" applyProtection="1">
      <alignment horizontal="left" vertical="center"/>
    </xf>
    <xf numFmtId="9" fontId="0" fillId="4" borderId="27" xfId="0" applyNumberFormat="1" applyFill="1" applyBorder="1" applyAlignment="1" applyProtection="1">
      <alignment horizontal="left" vertical="center" wrapText="1"/>
      <protection locked="0"/>
    </xf>
    <xf numFmtId="2" fontId="0" fillId="4" borderId="27" xfId="0" applyNumberFormat="1" applyFill="1" applyBorder="1" applyAlignment="1" applyProtection="1">
      <alignment horizontal="left" vertical="center" wrapText="1"/>
      <protection locked="0"/>
    </xf>
    <xf numFmtId="0" fontId="37" fillId="0" borderId="0" xfId="0" applyFont="1" applyAlignment="1" applyProtection="1">
      <alignment horizontal="left"/>
    </xf>
    <xf numFmtId="0" fontId="0" fillId="0" borderId="0" xfId="0" applyFill="1" applyAlignment="1" applyProtection="1">
      <alignment horizontal="right"/>
    </xf>
    <xf numFmtId="0" fontId="0" fillId="0" borderId="0" xfId="0" applyFill="1" applyAlignment="1" applyProtection="1">
      <alignment horizontal="left" vertical="center"/>
    </xf>
    <xf numFmtId="0" fontId="0" fillId="0" borderId="0" xfId="0" applyFill="1" applyProtection="1"/>
    <xf numFmtId="9" fontId="47" fillId="10" borderId="27" xfId="0" applyNumberFormat="1" applyFont="1" applyFill="1" applyBorder="1" applyAlignment="1" applyProtection="1">
      <alignment horizontal="left" vertical="center" wrapText="1"/>
    </xf>
    <xf numFmtId="9" fontId="47" fillId="0" borderId="0" xfId="0" applyNumberFormat="1" applyFont="1" applyFill="1" applyBorder="1" applyAlignment="1" applyProtection="1">
      <alignment horizontal="left" vertical="center" wrapText="1"/>
    </xf>
    <xf numFmtId="0" fontId="48" fillId="0" borderId="0" xfId="0" applyFont="1" applyFill="1" applyBorder="1" applyAlignment="1" applyProtection="1">
      <alignment horizontal="left" vertical="top" wrapText="1"/>
      <protection hidden="1"/>
    </xf>
    <xf numFmtId="0" fontId="38" fillId="0" borderId="0" xfId="0" applyFont="1" applyFill="1" applyAlignment="1" applyProtection="1">
      <alignment horizontal="left" vertical="center"/>
    </xf>
    <xf numFmtId="0" fontId="38" fillId="0" borderId="0" xfId="0" applyFont="1" applyFill="1" applyProtection="1"/>
    <xf numFmtId="0" fontId="38" fillId="0" borderId="0" xfId="0" applyFont="1" applyFill="1" applyAlignment="1" applyProtection="1">
      <alignment horizontal="right" vertical="center"/>
    </xf>
    <xf numFmtId="9" fontId="38" fillId="0" borderId="0" xfId="0" applyNumberFormat="1"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38" fillId="0" borderId="0" xfId="0" applyFont="1" applyFill="1" applyAlignment="1" applyProtection="1">
      <alignment horizontal="right"/>
    </xf>
    <xf numFmtId="2" fontId="38" fillId="0" borderId="0" xfId="0" applyNumberFormat="1" applyFont="1" applyFill="1" applyBorder="1" applyAlignment="1" applyProtection="1">
      <alignment horizontal="left" vertical="center" wrapText="1"/>
    </xf>
    <xf numFmtId="0" fontId="38" fillId="0" borderId="0" xfId="0" applyFont="1" applyAlignment="1" applyProtection="1">
      <alignment horizontal="left" vertical="center"/>
    </xf>
    <xf numFmtId="0" fontId="38" fillId="0" borderId="0" xfId="0" applyFont="1" applyProtection="1"/>
    <xf numFmtId="0" fontId="17" fillId="0" borderId="0" xfId="0" applyFont="1" applyFill="1" applyBorder="1" applyAlignment="1" applyProtection="1">
      <alignment horizontal="left" vertical="top" wrapText="1"/>
      <protection hidden="1"/>
    </xf>
    <xf numFmtId="0" fontId="38" fillId="0" borderId="0" xfId="0" applyFont="1" applyBorder="1" applyProtection="1"/>
    <xf numFmtId="0" fontId="0" fillId="0" borderId="0" xfId="0" applyAlignment="1" applyProtection="1">
      <alignment wrapText="1"/>
    </xf>
    <xf numFmtId="0" fontId="4" fillId="0" borderId="0" xfId="0" applyFont="1" applyBorder="1" applyAlignment="1" applyProtection="1">
      <alignment horizontal="center" vertical="top"/>
    </xf>
    <xf numFmtId="0" fontId="4" fillId="0" borderId="6" xfId="0" applyFont="1" applyBorder="1" applyAlignment="1" applyProtection="1">
      <alignment horizontal="center" vertical="top"/>
    </xf>
    <xf numFmtId="0" fontId="0" fillId="0" borderId="0" xfId="0" applyFont="1" applyProtection="1"/>
    <xf numFmtId="0" fontId="0" fillId="0" borderId="0" xfId="0" applyFont="1" applyBorder="1" applyProtection="1"/>
    <xf numFmtId="0" fontId="0" fillId="0" borderId="0" xfId="0" applyFont="1" applyAlignment="1" applyProtection="1">
      <alignment horizontal="right"/>
    </xf>
    <xf numFmtId="2" fontId="0" fillId="0" borderId="0" xfId="0" applyNumberFormat="1" applyFont="1" applyAlignment="1" applyProtection="1">
      <alignment horizontal="right"/>
    </xf>
    <xf numFmtId="0" fontId="16" fillId="0" borderId="0" xfId="0" applyFont="1" applyProtection="1"/>
    <xf numFmtId="0" fontId="49" fillId="0" borderId="0" xfId="0" applyFont="1" applyProtection="1"/>
    <xf numFmtId="165" fontId="10" fillId="5" borderId="24" xfId="2" applyNumberFormat="1" applyFont="1" applyFill="1" applyBorder="1" applyAlignment="1" applyProtection="1">
      <alignment horizontal="right" shrinkToFit="1"/>
    </xf>
    <xf numFmtId="0" fontId="4" fillId="0" borderId="10" xfId="0" applyFont="1" applyBorder="1" applyAlignment="1" applyProtection="1">
      <alignment horizontal="center"/>
    </xf>
    <xf numFmtId="0" fontId="16" fillId="0" borderId="0" xfId="0" applyFont="1" applyBorder="1" applyAlignment="1" applyProtection="1">
      <alignment horizontal="right"/>
    </xf>
    <xf numFmtId="0" fontId="16" fillId="0" borderId="0" xfId="0" applyFont="1" applyBorder="1" applyAlignment="1" applyProtection="1">
      <alignment horizontal="center"/>
    </xf>
    <xf numFmtId="0" fontId="16" fillId="0" borderId="3" xfId="0" applyFont="1" applyBorder="1" applyAlignment="1" applyProtection="1">
      <alignment horizontal="center"/>
    </xf>
    <xf numFmtId="9" fontId="14" fillId="5" borderId="0" xfId="0" applyNumberFormat="1" applyFont="1" applyFill="1" applyBorder="1" applyAlignment="1" applyProtection="1">
      <alignment horizontal="center" shrinkToFit="1"/>
    </xf>
    <xf numFmtId="0" fontId="1" fillId="2" borderId="37" xfId="0" applyFont="1" applyFill="1" applyBorder="1" applyAlignment="1" applyProtection="1">
      <alignment vertical="center"/>
    </xf>
    <xf numFmtId="0" fontId="15" fillId="3" borderId="38" xfId="0" applyFont="1" applyFill="1" applyBorder="1" applyAlignment="1" applyProtection="1">
      <alignment horizontal="left" vertical="center"/>
    </xf>
    <xf numFmtId="0" fontId="0" fillId="4" borderId="0" xfId="0" applyFill="1" applyBorder="1" applyAlignment="1" applyProtection="1">
      <alignment horizontal="center" shrinkToFit="1"/>
      <protection locked="0"/>
    </xf>
    <xf numFmtId="0" fontId="16" fillId="0" borderId="24" xfId="0" applyFont="1" applyBorder="1" applyProtection="1"/>
    <xf numFmtId="0" fontId="14" fillId="3" borderId="10" xfId="0" applyFont="1" applyFill="1" applyBorder="1" applyAlignment="1" applyProtection="1">
      <alignment horizontal="center" vertical="center" wrapText="1"/>
    </xf>
    <xf numFmtId="0" fontId="13" fillId="6" borderId="1" xfId="1" applyFont="1" applyFill="1" applyBorder="1" applyAlignment="1" applyProtection="1">
      <alignment horizontal="left"/>
    </xf>
    <xf numFmtId="0" fontId="10" fillId="6" borderId="1" xfId="0" applyFont="1" applyFill="1" applyBorder="1" applyAlignment="1" applyProtection="1">
      <alignment horizontal="right"/>
    </xf>
    <xf numFmtId="0" fontId="37" fillId="0" borderId="21" xfId="0" applyFont="1" applyBorder="1" applyAlignment="1" applyProtection="1">
      <alignment vertical="top"/>
    </xf>
    <xf numFmtId="0" fontId="0" fillId="0" borderId="27" xfId="0" applyBorder="1" applyAlignment="1" applyProtection="1">
      <alignment vertical="top"/>
    </xf>
    <xf numFmtId="0" fontId="16" fillId="4" borderId="27" xfId="0" applyFont="1" applyFill="1" applyBorder="1" applyAlignment="1" applyProtection="1">
      <alignment horizontal="left" vertical="top" wrapText="1"/>
      <protection locked="0"/>
    </xf>
    <xf numFmtId="0" fontId="37" fillId="0" borderId="27" xfId="0" applyFont="1" applyBorder="1" applyAlignment="1" applyProtection="1">
      <alignment vertical="top" wrapText="1"/>
    </xf>
    <xf numFmtId="0" fontId="24" fillId="11" borderId="41" xfId="0" applyFont="1" applyFill="1" applyBorder="1" applyAlignment="1" applyProtection="1">
      <alignment horizontal="center" vertical="center" wrapText="1"/>
    </xf>
    <xf numFmtId="0" fontId="24" fillId="11" borderId="40" xfId="0" applyFont="1" applyFill="1" applyBorder="1" applyAlignment="1" applyProtection="1">
      <alignment horizontal="center" vertical="center" wrapText="1"/>
    </xf>
    <xf numFmtId="0" fontId="24" fillId="11" borderId="39" xfId="0" applyFont="1" applyFill="1" applyBorder="1" applyAlignment="1" applyProtection="1">
      <alignment horizontal="center" vertical="center" wrapText="1"/>
    </xf>
    <xf numFmtId="0" fontId="24" fillId="11" borderId="38" xfId="0" applyFont="1" applyFill="1" applyBorder="1" applyAlignment="1" applyProtection="1">
      <alignment horizontal="center" vertical="center" wrapText="1"/>
    </xf>
    <xf numFmtId="0" fontId="16" fillId="0" borderId="0" xfId="0" applyFont="1" applyFill="1" applyBorder="1" applyAlignment="1" applyProtection="1">
      <alignment horizontal="left" vertical="center" wrapText="1"/>
    </xf>
    <xf numFmtId="0" fontId="14" fillId="14" borderId="37" xfId="0" applyFont="1" applyFill="1" applyBorder="1" applyAlignment="1" applyProtection="1">
      <alignment horizontal="center" vertical="center" wrapText="1"/>
    </xf>
    <xf numFmtId="0" fontId="0" fillId="0" borderId="0" xfId="0" applyAlignment="1" applyProtection="1">
      <alignment vertical="center"/>
    </xf>
    <xf numFmtId="15" fontId="16" fillId="4" borderId="41" xfId="0" applyNumberFormat="1" applyFont="1" applyFill="1" applyBorder="1" applyAlignment="1" applyProtection="1">
      <alignment horizontal="left" vertical="center" wrapText="1"/>
      <protection locked="0"/>
    </xf>
    <xf numFmtId="0" fontId="16" fillId="4" borderId="27" xfId="0" applyFont="1" applyFill="1" applyBorder="1" applyAlignment="1" applyProtection="1">
      <alignment horizontal="left" vertical="center" wrapText="1"/>
      <protection locked="0"/>
    </xf>
    <xf numFmtId="0" fontId="54" fillId="0" borderId="0" xfId="0" applyFont="1"/>
    <xf numFmtId="0" fontId="8" fillId="0" borderId="0" xfId="0" applyFont="1" applyFill="1" applyBorder="1" applyAlignment="1" applyProtection="1">
      <protection hidden="1"/>
    </xf>
    <xf numFmtId="0" fontId="28" fillId="2" borderId="0" xfId="0" applyFont="1" applyFill="1" applyBorder="1" applyAlignment="1" applyProtection="1">
      <alignment horizontal="left" vertical="top" wrapText="1"/>
    </xf>
    <xf numFmtId="0" fontId="28" fillId="2" borderId="0" xfId="0" applyFont="1" applyFill="1" applyBorder="1" applyAlignment="1" applyProtection="1">
      <alignment vertical="center"/>
    </xf>
    <xf numFmtId="0" fontId="1" fillId="2" borderId="21" xfId="0" applyFont="1" applyFill="1" applyBorder="1" applyAlignment="1" applyProtection="1">
      <alignment vertical="center"/>
    </xf>
    <xf numFmtId="0" fontId="1" fillId="2" borderId="0" xfId="0" applyFont="1" applyFill="1" applyBorder="1" applyAlignment="1" applyProtection="1">
      <alignment vertical="center"/>
    </xf>
    <xf numFmtId="0" fontId="56" fillId="2" borderId="10" xfId="0" applyFont="1" applyFill="1" applyBorder="1" applyAlignment="1" applyProtection="1">
      <alignment horizontal="center" vertical="center"/>
    </xf>
    <xf numFmtId="0" fontId="57" fillId="2" borderId="0" xfId="0" applyFont="1" applyFill="1" applyBorder="1" applyAlignment="1" applyProtection="1">
      <alignment horizontal="center" vertical="center" wrapText="1"/>
    </xf>
    <xf numFmtId="0" fontId="28" fillId="0" borderId="0" xfId="0" applyFont="1" applyFill="1" applyBorder="1" applyAlignment="1" applyProtection="1">
      <alignment vertical="top" wrapText="1"/>
      <protection hidden="1"/>
    </xf>
    <xf numFmtId="0" fontId="58" fillId="8" borderId="0" xfId="0" applyFont="1" applyFill="1" applyBorder="1" applyAlignment="1" applyProtection="1">
      <alignment horizontal="left" vertical="top" wrapText="1"/>
    </xf>
    <xf numFmtId="0" fontId="0" fillId="0" borderId="0" xfId="0" applyFont="1" applyBorder="1"/>
    <xf numFmtId="0" fontId="57" fillId="2" borderId="10" xfId="0" applyFont="1" applyFill="1" applyBorder="1" applyAlignment="1" applyProtection="1">
      <alignment horizontal="center" vertical="center"/>
    </xf>
    <xf numFmtId="0" fontId="58" fillId="9" borderId="0" xfId="0" applyFont="1" applyFill="1" applyBorder="1" applyAlignment="1" applyProtection="1">
      <alignment horizontal="left" vertical="top" wrapText="1"/>
    </xf>
    <xf numFmtId="0" fontId="14" fillId="3" borderId="10" xfId="0" applyFont="1" applyFill="1" applyBorder="1" applyAlignment="1" applyProtection="1">
      <alignment horizontal="center" vertical="center" wrapText="1"/>
    </xf>
    <xf numFmtId="0" fontId="13" fillId="6" borderId="0" xfId="1" applyFont="1" applyFill="1" applyBorder="1" applyAlignment="1" applyProtection="1">
      <alignment horizontal="left"/>
    </xf>
    <xf numFmtId="0" fontId="55" fillId="7" borderId="38" xfId="0" applyFont="1" applyFill="1" applyBorder="1" applyAlignment="1" applyProtection="1">
      <alignment horizontal="left" vertical="top" wrapText="1"/>
      <protection locked="0"/>
    </xf>
    <xf numFmtId="0" fontId="55" fillId="7" borderId="39" xfId="0" applyFont="1" applyFill="1" applyBorder="1" applyAlignment="1" applyProtection="1">
      <alignment horizontal="left" vertical="top" wrapText="1"/>
      <protection locked="0"/>
    </xf>
    <xf numFmtId="0" fontId="55" fillId="7" borderId="40" xfId="0" applyFont="1" applyFill="1" applyBorder="1" applyAlignment="1" applyProtection="1">
      <alignment horizontal="left" vertical="top" wrapText="1"/>
      <protection locked="0"/>
    </xf>
    <xf numFmtId="0" fontId="16" fillId="4" borderId="27" xfId="0" applyFont="1" applyFill="1" applyBorder="1" applyAlignment="1" applyProtection="1">
      <alignment horizontal="left" vertical="top" wrapText="1"/>
      <protection locked="0"/>
    </xf>
    <xf numFmtId="0" fontId="2" fillId="15" borderId="37" xfId="0" applyFont="1" applyFill="1" applyBorder="1" applyAlignment="1" applyProtection="1">
      <alignment horizontal="center" vertical="center"/>
    </xf>
    <xf numFmtId="0" fontId="2" fillId="15" borderId="10" xfId="0" applyFont="1" applyFill="1" applyBorder="1" applyAlignment="1" applyProtection="1">
      <alignment horizontal="center" vertical="center"/>
    </xf>
    <xf numFmtId="0" fontId="2" fillId="15" borderId="15" xfId="0" applyFont="1" applyFill="1" applyBorder="1" applyAlignment="1" applyProtection="1">
      <alignment horizontal="center" vertical="center"/>
    </xf>
    <xf numFmtId="0" fontId="52" fillId="2" borderId="21" xfId="0" applyFont="1" applyFill="1" applyBorder="1" applyAlignment="1" applyProtection="1">
      <alignment horizontal="center" vertical="center"/>
    </xf>
    <xf numFmtId="0" fontId="51" fillId="2" borderId="0" xfId="0" applyFont="1" applyFill="1" applyBorder="1" applyAlignment="1" applyProtection="1">
      <alignment horizontal="center" vertical="center"/>
    </xf>
    <xf numFmtId="0" fontId="51" fillId="2" borderId="3" xfId="0" applyFont="1" applyFill="1" applyBorder="1" applyAlignment="1" applyProtection="1">
      <alignment horizontal="center" vertical="center"/>
    </xf>
    <xf numFmtId="0" fontId="16" fillId="4" borderId="37" xfId="0" applyFont="1" applyFill="1" applyBorder="1" applyAlignment="1" applyProtection="1">
      <alignment horizontal="left" vertical="center" wrapText="1"/>
      <protection locked="0"/>
    </xf>
    <xf numFmtId="0" fontId="16" fillId="4" borderId="15" xfId="0" applyFont="1" applyFill="1" applyBorder="1" applyAlignment="1" applyProtection="1">
      <alignment horizontal="left" vertical="center" wrapText="1"/>
      <protection locked="0"/>
    </xf>
    <xf numFmtId="0" fontId="16" fillId="4" borderId="38" xfId="0" applyFont="1" applyFill="1" applyBorder="1" applyAlignment="1" applyProtection="1">
      <alignment horizontal="left" vertical="center" wrapText="1"/>
      <protection locked="0"/>
    </xf>
    <xf numFmtId="0" fontId="16" fillId="4" borderId="39" xfId="0" applyFont="1" applyFill="1" applyBorder="1" applyAlignment="1" applyProtection="1">
      <alignment horizontal="left" vertical="center" wrapText="1"/>
      <protection locked="0"/>
    </xf>
    <xf numFmtId="0" fontId="16" fillId="4" borderId="40" xfId="0" applyFont="1" applyFill="1" applyBorder="1" applyAlignment="1" applyProtection="1">
      <alignment horizontal="left" vertical="center" wrapText="1"/>
      <protection locked="0"/>
    </xf>
    <xf numFmtId="0" fontId="0" fillId="0" borderId="38" xfId="0" applyBorder="1" applyAlignment="1" applyProtection="1">
      <alignment horizontal="left" vertical="top" wrapText="1"/>
    </xf>
    <xf numFmtId="0" fontId="0" fillId="0" borderId="40" xfId="0" applyBorder="1" applyAlignment="1" applyProtection="1">
      <alignment horizontal="left" vertical="top" wrapText="1"/>
    </xf>
    <xf numFmtId="0" fontId="16" fillId="4" borderId="38" xfId="0" applyFont="1" applyFill="1" applyBorder="1" applyAlignment="1" applyProtection="1">
      <alignment horizontal="left" vertical="top" wrapText="1"/>
      <protection locked="0"/>
    </xf>
    <xf numFmtId="0" fontId="16" fillId="4" borderId="39" xfId="0" applyFont="1" applyFill="1" applyBorder="1" applyAlignment="1" applyProtection="1">
      <alignment horizontal="left" vertical="top" wrapText="1"/>
      <protection locked="0"/>
    </xf>
    <xf numFmtId="0" fontId="16" fillId="4" borderId="40" xfId="0" applyFont="1" applyFill="1" applyBorder="1" applyAlignment="1" applyProtection="1">
      <alignment horizontal="left" vertical="top" wrapText="1"/>
      <protection locked="0"/>
    </xf>
    <xf numFmtId="0" fontId="16" fillId="4" borderId="37" xfId="0" applyFont="1" applyFill="1" applyBorder="1" applyAlignment="1" applyProtection="1">
      <alignment horizontal="left" vertical="top" wrapText="1"/>
      <protection locked="0"/>
    </xf>
    <xf numFmtId="0" fontId="16" fillId="4" borderId="10" xfId="0" applyFont="1" applyFill="1" applyBorder="1" applyAlignment="1" applyProtection="1">
      <alignment horizontal="left" vertical="top" wrapText="1"/>
      <protection locked="0"/>
    </xf>
    <xf numFmtId="0" fontId="16" fillId="4" borderId="15" xfId="0" applyFont="1" applyFill="1" applyBorder="1" applyAlignment="1" applyProtection="1">
      <alignment horizontal="left" vertical="top" wrapText="1"/>
      <protection locked="0"/>
    </xf>
    <xf numFmtId="0" fontId="24" fillId="14" borderId="38" xfId="0" applyFont="1" applyFill="1" applyBorder="1" applyAlignment="1" applyProtection="1">
      <alignment horizontal="left" vertical="top" wrapText="1"/>
    </xf>
    <xf numFmtId="0" fontId="24" fillId="14" borderId="39" xfId="0" applyFont="1" applyFill="1" applyBorder="1" applyAlignment="1" applyProtection="1">
      <alignment horizontal="left" vertical="top" wrapText="1"/>
    </xf>
    <xf numFmtId="0" fontId="24" fillId="14" borderId="40" xfId="0" applyFont="1" applyFill="1" applyBorder="1" applyAlignment="1" applyProtection="1">
      <alignment horizontal="left" vertical="top" wrapText="1"/>
    </xf>
    <xf numFmtId="0" fontId="14" fillId="8" borderId="38" xfId="0" applyFont="1" applyFill="1" applyBorder="1" applyAlignment="1" applyProtection="1">
      <alignment horizontal="left" vertical="top" wrapText="1"/>
    </xf>
    <xf numFmtId="0" fontId="4" fillId="8" borderId="40" xfId="0" applyFont="1" applyFill="1" applyBorder="1" applyAlignment="1" applyProtection="1">
      <alignment horizontal="left" vertical="top" wrapText="1"/>
    </xf>
    <xf numFmtId="0" fontId="24" fillId="11" borderId="27" xfId="0" applyFont="1" applyFill="1" applyBorder="1" applyAlignment="1" applyProtection="1">
      <alignment horizontal="left" vertical="top" wrapText="1"/>
    </xf>
    <xf numFmtId="0" fontId="24" fillId="14" borderId="37" xfId="0" applyFont="1" applyFill="1" applyBorder="1" applyAlignment="1" applyProtection="1">
      <alignment horizontal="left" vertical="top" wrapText="1"/>
    </xf>
    <xf numFmtId="0" fontId="24" fillId="14" borderId="10" xfId="0" applyFont="1" applyFill="1" applyBorder="1" applyAlignment="1" applyProtection="1">
      <alignment horizontal="left" vertical="top" wrapText="1"/>
    </xf>
    <xf numFmtId="0" fontId="24" fillId="14" borderId="15" xfId="0" applyFont="1" applyFill="1" applyBorder="1" applyAlignment="1" applyProtection="1">
      <alignment horizontal="left" vertical="top" wrapText="1"/>
    </xf>
    <xf numFmtId="0" fontId="24" fillId="11" borderId="41" xfId="0" applyFont="1" applyFill="1" applyBorder="1" applyAlignment="1" applyProtection="1">
      <alignment horizontal="center" vertical="center" wrapText="1"/>
    </xf>
    <xf numFmtId="0" fontId="10" fillId="9" borderId="0" xfId="0" applyFont="1" applyFill="1" applyBorder="1" applyAlignment="1" applyProtection="1">
      <alignment horizontal="left" vertical="top" wrapText="1"/>
      <protection locked="0"/>
    </xf>
    <xf numFmtId="0" fontId="25" fillId="12" borderId="21" xfId="0" applyFont="1" applyFill="1" applyBorder="1" applyAlignment="1" applyProtection="1">
      <alignment horizontal="left" vertical="top" wrapText="1"/>
      <protection locked="0"/>
    </xf>
    <xf numFmtId="0" fontId="25" fillId="12" borderId="0" xfId="0" applyFont="1" applyFill="1" applyBorder="1" applyAlignment="1" applyProtection="1">
      <alignment horizontal="left" vertical="top" wrapText="1"/>
      <protection locked="0"/>
    </xf>
    <xf numFmtId="0" fontId="25" fillId="12" borderId="3" xfId="0" applyFont="1" applyFill="1" applyBorder="1" applyAlignment="1" applyProtection="1">
      <alignment horizontal="left" vertical="top" wrapText="1"/>
      <protection locked="0"/>
    </xf>
    <xf numFmtId="0" fontId="25" fillId="12" borderId="24" xfId="0" applyFont="1" applyFill="1" applyBorder="1" applyAlignment="1" applyProtection="1">
      <alignment horizontal="left" vertical="top" wrapText="1"/>
      <protection locked="0"/>
    </xf>
    <xf numFmtId="0" fontId="25" fillId="12" borderId="4" xfId="0" applyFont="1" applyFill="1" applyBorder="1" applyAlignment="1" applyProtection="1">
      <alignment horizontal="left" vertical="top" wrapText="1"/>
      <protection locked="0"/>
    </xf>
    <xf numFmtId="0" fontId="25" fillId="12" borderId="5" xfId="0" applyFont="1" applyFill="1" applyBorder="1" applyAlignment="1" applyProtection="1">
      <alignment horizontal="left" vertical="top" wrapText="1"/>
      <protection locked="0"/>
    </xf>
    <xf numFmtId="0" fontId="25" fillId="12" borderId="37" xfId="0" applyFont="1" applyFill="1" applyBorder="1" applyAlignment="1" applyProtection="1">
      <alignment horizontal="left" vertical="top" wrapText="1"/>
      <protection locked="0"/>
    </xf>
    <xf numFmtId="0" fontId="25" fillId="12" borderId="10" xfId="0" applyFont="1" applyFill="1" applyBorder="1" applyAlignment="1" applyProtection="1">
      <alignment horizontal="left" vertical="top" wrapText="1"/>
      <protection locked="0"/>
    </xf>
    <xf numFmtId="0" fontId="25" fillId="12" borderId="15" xfId="0" applyFont="1" applyFill="1" applyBorder="1" applyAlignment="1" applyProtection="1">
      <alignment horizontal="left" vertical="top" wrapText="1"/>
      <protection locked="0"/>
    </xf>
    <xf numFmtId="0" fontId="42" fillId="0" borderId="16" xfId="0" applyFont="1" applyBorder="1" applyAlignment="1" applyProtection="1">
      <alignment horizontal="center"/>
    </xf>
    <xf numFmtId="0" fontId="42" fillId="0" borderId="10" xfId="0" applyFont="1" applyBorder="1" applyAlignment="1" applyProtection="1">
      <alignment horizontal="center"/>
    </xf>
    <xf numFmtId="0" fontId="42" fillId="0" borderId="15" xfId="0" applyFont="1" applyBorder="1" applyAlignment="1" applyProtection="1">
      <alignment horizontal="center"/>
    </xf>
    <xf numFmtId="0" fontId="16" fillId="0" borderId="32" xfId="0" applyFont="1" applyBorder="1" applyAlignment="1" applyProtection="1">
      <alignment horizontal="center" wrapText="1"/>
    </xf>
    <xf numFmtId="0" fontId="16" fillId="0" borderId="33" xfId="0" applyFont="1" applyBorder="1" applyAlignment="1" applyProtection="1">
      <alignment horizontal="center" wrapText="1"/>
    </xf>
    <xf numFmtId="0" fontId="16" fillId="0" borderId="34" xfId="0" applyFont="1" applyBorder="1" applyAlignment="1" applyProtection="1">
      <alignment horizontal="center" wrapText="1"/>
    </xf>
    <xf numFmtId="0" fontId="27" fillId="11" borderId="23" xfId="0" applyFont="1" applyFill="1" applyBorder="1" applyAlignment="1" applyProtection="1">
      <alignment horizontal="left" vertical="center" wrapText="1"/>
    </xf>
    <xf numFmtId="0" fontId="27" fillId="11" borderId="18" xfId="0" applyFont="1" applyFill="1" applyBorder="1" applyAlignment="1" applyProtection="1">
      <alignment horizontal="left" vertical="center" wrapText="1"/>
    </xf>
    <xf numFmtId="0" fontId="27" fillId="11" borderId="22" xfId="0" applyFont="1" applyFill="1" applyBorder="1" applyAlignment="1" applyProtection="1">
      <alignment horizontal="left" vertical="center" wrapText="1"/>
    </xf>
    <xf numFmtId="0" fontId="45" fillId="0" borderId="38" xfId="0" applyFont="1" applyBorder="1" applyAlignment="1" applyProtection="1">
      <alignment wrapText="1"/>
    </xf>
    <xf numFmtId="0" fontId="45" fillId="0" borderId="39" xfId="0" applyFont="1" applyBorder="1" applyAlignment="1" applyProtection="1">
      <alignment wrapText="1"/>
    </xf>
    <xf numFmtId="0" fontId="45" fillId="0" borderId="40" xfId="0" applyFont="1" applyBorder="1" applyAlignment="1" applyProtection="1">
      <alignment wrapText="1"/>
    </xf>
    <xf numFmtId="0" fontId="31" fillId="0" borderId="37" xfId="0" applyFont="1" applyBorder="1" applyAlignment="1" applyProtection="1">
      <alignment vertical="top" wrapText="1"/>
    </xf>
    <xf numFmtId="0" fontId="45" fillId="0" borderId="10" xfId="0" applyFont="1" applyBorder="1" applyAlignment="1" applyProtection="1">
      <alignment vertical="top" wrapText="1"/>
    </xf>
    <xf numFmtId="0" fontId="45" fillId="0" borderId="15" xfId="0" applyFont="1" applyBorder="1" applyAlignment="1" applyProtection="1">
      <alignment vertical="top" wrapText="1"/>
    </xf>
    <xf numFmtId="0" fontId="45" fillId="0" borderId="24" xfId="0" applyFont="1" applyBorder="1" applyAlignment="1" applyProtection="1">
      <alignment vertical="top" wrapText="1"/>
    </xf>
    <xf numFmtId="0" fontId="45" fillId="0" borderId="4" xfId="0" applyFont="1" applyBorder="1" applyAlignment="1" applyProtection="1">
      <alignment vertical="top" wrapText="1"/>
    </xf>
    <xf numFmtId="0" fontId="45" fillId="0" borderId="5" xfId="0" applyFont="1" applyBorder="1" applyAlignment="1" applyProtection="1">
      <alignment vertical="top" wrapText="1"/>
    </xf>
    <xf numFmtId="0" fontId="25" fillId="13" borderId="37" xfId="0" applyFont="1" applyFill="1" applyBorder="1" applyAlignment="1" applyProtection="1">
      <alignment vertical="top" wrapText="1"/>
      <protection locked="0"/>
    </xf>
    <xf numFmtId="0" fontId="25" fillId="13" borderId="10" xfId="0" applyFont="1" applyFill="1" applyBorder="1" applyAlignment="1" applyProtection="1">
      <alignment vertical="top" wrapText="1"/>
      <protection locked="0"/>
    </xf>
    <xf numFmtId="0" fontId="25" fillId="13" borderId="15" xfId="0" applyFont="1" applyFill="1" applyBorder="1" applyAlignment="1" applyProtection="1">
      <alignment vertical="top" wrapText="1"/>
      <protection locked="0"/>
    </xf>
    <xf numFmtId="0" fontId="25" fillId="13" borderId="21" xfId="0" applyFont="1" applyFill="1" applyBorder="1" applyAlignment="1" applyProtection="1">
      <alignment vertical="top" wrapText="1"/>
      <protection locked="0"/>
    </xf>
    <xf numFmtId="0" fontId="25" fillId="13" borderId="0" xfId="0" applyFont="1" applyFill="1" applyBorder="1" applyAlignment="1" applyProtection="1">
      <alignment vertical="top" wrapText="1"/>
      <protection locked="0"/>
    </xf>
    <xf numFmtId="0" fontId="25" fillId="13" borderId="3" xfId="0" applyFont="1" applyFill="1" applyBorder="1" applyAlignment="1" applyProtection="1">
      <alignment vertical="top" wrapText="1"/>
      <protection locked="0"/>
    </xf>
    <xf numFmtId="0" fontId="25" fillId="13" borderId="28" xfId="0" applyFont="1" applyFill="1" applyBorder="1" applyAlignment="1" applyProtection="1">
      <alignment vertical="top" wrapText="1"/>
      <protection locked="0"/>
    </xf>
    <xf numFmtId="0" fontId="25" fillId="13" borderId="9" xfId="0" applyFont="1" applyFill="1" applyBorder="1" applyAlignment="1" applyProtection="1">
      <alignment vertical="top" wrapText="1"/>
      <protection locked="0"/>
    </xf>
    <xf numFmtId="0" fontId="25" fillId="13" borderId="26" xfId="0" applyFont="1" applyFill="1" applyBorder="1" applyAlignment="1" applyProtection="1">
      <alignment vertical="top" wrapText="1"/>
      <protection locked="0"/>
    </xf>
    <xf numFmtId="0" fontId="25" fillId="12" borderId="37" xfId="0" applyFont="1" applyFill="1" applyBorder="1" applyAlignment="1" applyProtection="1">
      <alignment vertical="top" wrapText="1" shrinkToFit="1"/>
      <protection locked="0"/>
    </xf>
    <xf numFmtId="0" fontId="25" fillId="12" borderId="10" xfId="0" applyFont="1" applyFill="1" applyBorder="1" applyAlignment="1" applyProtection="1">
      <alignment vertical="top" wrapText="1" shrinkToFit="1"/>
      <protection locked="0"/>
    </xf>
    <xf numFmtId="0" fontId="25" fillId="12" borderId="15" xfId="0" applyFont="1" applyFill="1" applyBorder="1" applyAlignment="1" applyProtection="1">
      <alignment vertical="top" wrapText="1" shrinkToFit="1"/>
      <protection locked="0"/>
    </xf>
    <xf numFmtId="0" fontId="25" fillId="12" borderId="21" xfId="0" applyFont="1" applyFill="1" applyBorder="1" applyAlignment="1" applyProtection="1">
      <alignment vertical="top" wrapText="1" shrinkToFit="1"/>
      <protection locked="0"/>
    </xf>
    <xf numFmtId="0" fontId="25" fillId="12" borderId="0" xfId="0" applyFont="1" applyFill="1" applyBorder="1" applyAlignment="1" applyProtection="1">
      <alignment vertical="top" wrapText="1" shrinkToFit="1"/>
      <protection locked="0"/>
    </xf>
    <xf numFmtId="0" fontId="25" fillId="12" borderId="3" xfId="0" applyFont="1" applyFill="1" applyBorder="1" applyAlignment="1" applyProtection="1">
      <alignment vertical="top" wrapText="1" shrinkToFit="1"/>
      <protection locked="0"/>
    </xf>
    <xf numFmtId="0" fontId="25" fillId="12" borderId="24" xfId="0" applyFont="1" applyFill="1" applyBorder="1" applyAlignment="1" applyProtection="1">
      <alignment vertical="top" wrapText="1" shrinkToFit="1"/>
      <protection locked="0"/>
    </xf>
    <xf numFmtId="0" fontId="25" fillId="12" borderId="4" xfId="0" applyFont="1" applyFill="1" applyBorder="1" applyAlignment="1" applyProtection="1">
      <alignment vertical="top" wrapText="1" shrinkToFit="1"/>
      <protection locked="0"/>
    </xf>
    <xf numFmtId="0" fontId="25" fillId="12" borderId="5" xfId="0" applyFont="1" applyFill="1" applyBorder="1" applyAlignment="1" applyProtection="1">
      <alignment vertical="top" wrapText="1" shrinkToFit="1"/>
      <protection locked="0"/>
    </xf>
    <xf numFmtId="0" fontId="5" fillId="3" borderId="41" xfId="0" applyFont="1" applyFill="1" applyBorder="1" applyAlignment="1" applyProtection="1">
      <alignment horizontal="center" vertical="center" textRotation="180"/>
    </xf>
    <xf numFmtId="0" fontId="5" fillId="3" borderId="19" xfId="0" applyFont="1" applyFill="1" applyBorder="1" applyAlignment="1" applyProtection="1">
      <alignment horizontal="center" vertical="center" textRotation="180"/>
    </xf>
    <xf numFmtId="0" fontId="5" fillId="3" borderId="20" xfId="0" applyFont="1" applyFill="1" applyBorder="1" applyAlignment="1" applyProtection="1">
      <alignment horizontal="center" vertical="center" textRotation="180"/>
    </xf>
    <xf numFmtId="0" fontId="5" fillId="3" borderId="42" xfId="0" applyFont="1" applyFill="1" applyBorder="1" applyAlignment="1" applyProtection="1">
      <alignment horizontal="center" vertical="center" textRotation="180"/>
    </xf>
    <xf numFmtId="0" fontId="16" fillId="0" borderId="0" xfId="0" applyFont="1" applyBorder="1" applyAlignment="1" applyProtection="1">
      <alignment horizontal="right"/>
    </xf>
    <xf numFmtId="0" fontId="0" fillId="0" borderId="16" xfId="0" applyBorder="1" applyAlignment="1" applyProtection="1">
      <alignment horizontal="center"/>
    </xf>
    <xf numFmtId="0" fontId="0" fillId="0" borderId="10" xfId="0" applyBorder="1" applyAlignment="1" applyProtection="1">
      <alignment horizontal="center"/>
    </xf>
    <xf numFmtId="0" fontId="0" fillId="0" borderId="15" xfId="0" applyBorder="1" applyAlignment="1" applyProtection="1">
      <alignment horizontal="center"/>
    </xf>
    <xf numFmtId="0" fontId="14" fillId="0" borderId="37" xfId="0" applyFont="1" applyFill="1" applyBorder="1" applyAlignment="1" applyProtection="1">
      <alignment horizontal="left" vertical="center" wrapText="1"/>
    </xf>
    <xf numFmtId="0" fontId="14" fillId="0" borderId="10"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2" fontId="42" fillId="0" borderId="10" xfId="0" applyNumberFormat="1" applyFont="1" applyBorder="1" applyAlignment="1" applyProtection="1">
      <alignment horizontal="center"/>
    </xf>
    <xf numFmtId="2" fontId="42" fillId="0" borderId="15" xfId="0" applyNumberFormat="1" applyFont="1" applyBorder="1" applyAlignment="1" applyProtection="1">
      <alignment horizontal="center"/>
    </xf>
    <xf numFmtId="9" fontId="14" fillId="5" borderId="0" xfId="0" applyNumberFormat="1" applyFont="1" applyFill="1" applyBorder="1" applyAlignment="1" applyProtection="1">
      <alignment horizontal="center" shrinkToFit="1"/>
    </xf>
    <xf numFmtId="0" fontId="0" fillId="0" borderId="37" xfId="0" applyBorder="1" applyAlignment="1" applyProtection="1">
      <alignment horizontal="center" wrapText="1"/>
    </xf>
    <xf numFmtId="0" fontId="0" fillId="0" borderId="10" xfId="0" applyBorder="1" applyAlignment="1" applyProtection="1">
      <alignment horizontal="center" wrapText="1"/>
    </xf>
    <xf numFmtId="0" fontId="0" fillId="0" borderId="15" xfId="0" applyBorder="1" applyAlignment="1" applyProtection="1">
      <alignment horizontal="center" wrapText="1"/>
    </xf>
    <xf numFmtId="0" fontId="0" fillId="5" borderId="24" xfId="0" applyFill="1" applyBorder="1" applyAlignment="1" applyProtection="1">
      <alignment horizontal="center" shrinkToFit="1"/>
    </xf>
    <xf numFmtId="0" fontId="0" fillId="5" borderId="4" xfId="0" applyFill="1" applyBorder="1" applyAlignment="1" applyProtection="1">
      <alignment horizontal="center" shrinkToFit="1"/>
    </xf>
    <xf numFmtId="0" fontId="0" fillId="5" borderId="5" xfId="0" applyFill="1" applyBorder="1" applyAlignment="1" applyProtection="1">
      <alignment horizontal="center" shrinkToFit="1"/>
    </xf>
    <xf numFmtId="2" fontId="42" fillId="0" borderId="16" xfId="0" applyNumberFormat="1" applyFont="1" applyBorder="1" applyAlignment="1" applyProtection="1">
      <alignment horizontal="center"/>
    </xf>
    <xf numFmtId="0" fontId="16" fillId="0" borderId="35" xfId="0" applyFont="1" applyBorder="1" applyAlignment="1" applyProtection="1">
      <alignment horizontal="center" wrapText="1"/>
    </xf>
    <xf numFmtId="0" fontId="16" fillId="0" borderId="36" xfId="0" applyFont="1" applyBorder="1" applyAlignment="1" applyProtection="1">
      <alignment horizontal="center" wrapText="1"/>
    </xf>
    <xf numFmtId="0" fontId="42" fillId="0" borderId="10" xfId="0" applyFont="1" applyFill="1" applyBorder="1" applyAlignment="1" applyProtection="1">
      <alignment horizontal="center"/>
    </xf>
    <xf numFmtId="0" fontId="4" fillId="3" borderId="19" xfId="0" applyFont="1" applyFill="1" applyBorder="1" applyAlignment="1" applyProtection="1">
      <alignment horizontal="center" vertical="center" textRotation="180"/>
    </xf>
    <xf numFmtId="0" fontId="16" fillId="0" borderId="0" xfId="0" applyFont="1" applyBorder="1" applyAlignment="1" applyProtection="1">
      <alignment horizontal="center" vertical="top"/>
    </xf>
    <xf numFmtId="0" fontId="14" fillId="0" borderId="0" xfId="0" applyFont="1" applyBorder="1" applyAlignment="1" applyProtection="1">
      <alignment horizontal="center"/>
    </xf>
    <xf numFmtId="1" fontId="16" fillId="7" borderId="8" xfId="0" applyNumberFormat="1" applyFont="1" applyFill="1" applyBorder="1" applyAlignment="1" applyProtection="1">
      <alignment horizontal="center"/>
      <protection locked="0"/>
    </xf>
    <xf numFmtId="0" fontId="16" fillId="0" borderId="0" xfId="0" applyFont="1" applyBorder="1" applyAlignment="1" applyProtection="1">
      <alignment horizontal="center"/>
    </xf>
    <xf numFmtId="0" fontId="16" fillId="0" borderId="3" xfId="0" applyFont="1" applyBorder="1" applyAlignment="1" applyProtection="1">
      <alignment horizontal="center"/>
    </xf>
    <xf numFmtId="0" fontId="31" fillId="0" borderId="38" xfId="0" applyFont="1" applyBorder="1" applyAlignment="1" applyProtection="1">
      <alignment vertical="top" wrapText="1"/>
    </xf>
    <xf numFmtId="0" fontId="31" fillId="0" borderId="39" xfId="0" applyFont="1" applyBorder="1" applyAlignment="1" applyProtection="1">
      <alignment vertical="top" wrapText="1"/>
    </xf>
    <xf numFmtId="0" fontId="31" fillId="0" borderId="40" xfId="0" applyFont="1" applyBorder="1" applyAlignment="1" applyProtection="1">
      <alignment vertical="top" wrapText="1"/>
    </xf>
    <xf numFmtId="0" fontId="32" fillId="12" borderId="37" xfId="0" applyFont="1" applyFill="1" applyBorder="1" applyAlignment="1" applyProtection="1">
      <alignment vertical="top" wrapText="1"/>
      <protection locked="0"/>
    </xf>
    <xf numFmtId="0" fontId="32" fillId="12" borderId="10" xfId="0" applyFont="1" applyFill="1" applyBorder="1" applyAlignment="1" applyProtection="1">
      <alignment vertical="top" wrapText="1"/>
      <protection locked="0"/>
    </xf>
    <xf numFmtId="0" fontId="32" fillId="12" borderId="15" xfId="0" applyFont="1" applyFill="1" applyBorder="1" applyAlignment="1" applyProtection="1">
      <alignment vertical="top" wrapText="1"/>
      <protection locked="0"/>
    </xf>
    <xf numFmtId="0" fontId="32" fillId="12" borderId="21" xfId="0" applyFont="1" applyFill="1" applyBorder="1" applyAlignment="1" applyProtection="1">
      <alignment vertical="top" wrapText="1"/>
      <protection locked="0"/>
    </xf>
    <xf numFmtId="0" fontId="32" fillId="12" borderId="0" xfId="0" applyFont="1" applyFill="1" applyBorder="1" applyAlignment="1" applyProtection="1">
      <alignment vertical="top" wrapText="1"/>
      <protection locked="0"/>
    </xf>
    <xf numFmtId="0" fontId="32" fillId="12" borderId="3" xfId="0" applyFont="1" applyFill="1" applyBorder="1" applyAlignment="1" applyProtection="1">
      <alignment vertical="top" wrapText="1"/>
      <protection locked="0"/>
    </xf>
    <xf numFmtId="0" fontId="32" fillId="12" borderId="24" xfId="0" applyFont="1" applyFill="1" applyBorder="1" applyAlignment="1" applyProtection="1">
      <alignment vertical="top" wrapText="1"/>
      <protection locked="0"/>
    </xf>
    <xf numFmtId="0" fontId="32" fillId="12" borderId="4" xfId="0" applyFont="1" applyFill="1" applyBorder="1" applyAlignment="1" applyProtection="1">
      <alignment vertical="top" wrapText="1"/>
      <protection locked="0"/>
    </xf>
    <xf numFmtId="0" fontId="32" fillId="12" borderId="5" xfId="0" applyFont="1" applyFill="1" applyBorder="1" applyAlignment="1" applyProtection="1">
      <alignment vertical="top" wrapText="1"/>
      <protection locked="0"/>
    </xf>
    <xf numFmtId="0" fontId="32" fillId="13" borderId="37" xfId="0" applyFont="1" applyFill="1" applyBorder="1" applyAlignment="1" applyProtection="1">
      <alignment vertical="center" wrapText="1"/>
      <protection locked="0"/>
    </xf>
    <xf numFmtId="0" fontId="32" fillId="13" borderId="15" xfId="0" applyFont="1" applyFill="1" applyBorder="1" applyAlignment="1" applyProtection="1">
      <alignment vertical="center" wrapText="1"/>
      <protection locked="0"/>
    </xf>
    <xf numFmtId="0" fontId="32" fillId="13" borderId="21" xfId="0" applyFont="1" applyFill="1" applyBorder="1" applyAlignment="1" applyProtection="1">
      <alignment vertical="center" wrapText="1"/>
      <protection locked="0"/>
    </xf>
    <xf numFmtId="0" fontId="32" fillId="13" borderId="3" xfId="0" applyFont="1" applyFill="1" applyBorder="1" applyAlignment="1" applyProtection="1">
      <alignment vertical="center" wrapText="1"/>
      <protection locked="0"/>
    </xf>
    <xf numFmtId="0" fontId="32" fillId="13" borderId="24" xfId="0" applyFont="1" applyFill="1" applyBorder="1" applyAlignment="1" applyProtection="1">
      <alignment vertical="center" wrapText="1"/>
      <protection locked="0"/>
    </xf>
    <xf numFmtId="0" fontId="32" fillId="13" borderId="5" xfId="0" applyFont="1" applyFill="1" applyBorder="1" applyAlignment="1" applyProtection="1">
      <alignment vertical="center" wrapText="1"/>
      <protection locked="0"/>
    </xf>
    <xf numFmtId="0" fontId="4" fillId="0" borderId="43" xfId="0" applyFont="1" applyFill="1" applyBorder="1" applyAlignment="1" applyProtection="1">
      <alignment horizontal="left" vertical="center"/>
      <protection hidden="1"/>
    </xf>
    <xf numFmtId="0" fontId="4" fillId="0" borderId="44" xfId="0" applyFont="1" applyFill="1" applyBorder="1" applyAlignment="1" applyProtection="1">
      <alignment horizontal="left" vertical="center"/>
      <protection hidden="1"/>
    </xf>
    <xf numFmtId="0" fontId="32" fillId="13" borderId="17" xfId="0" applyFont="1" applyFill="1" applyBorder="1" applyAlignment="1" applyProtection="1">
      <alignment horizontal="left" vertical="top"/>
      <protection locked="0"/>
    </xf>
    <xf numFmtId="0" fontId="32" fillId="13" borderId="18" xfId="0" applyFont="1" applyFill="1" applyBorder="1" applyAlignment="1" applyProtection="1">
      <alignment horizontal="left" vertical="top"/>
      <protection locked="0"/>
    </xf>
    <xf numFmtId="0" fontId="32" fillId="13" borderId="45" xfId="0" applyFont="1" applyFill="1" applyBorder="1" applyAlignment="1" applyProtection="1">
      <alignment horizontal="left" vertical="top"/>
      <protection locked="0"/>
    </xf>
    <xf numFmtId="0" fontId="23" fillId="0" borderId="0" xfId="0" applyFont="1" applyBorder="1" applyAlignment="1" applyProtection="1">
      <alignment horizontal="center"/>
    </xf>
    <xf numFmtId="0" fontId="39" fillId="0" borderId="0" xfId="0" applyFont="1" applyBorder="1" applyAlignment="1" applyProtection="1">
      <alignment horizontal="center" vertical="center"/>
    </xf>
    <xf numFmtId="0" fontId="42" fillId="12" borderId="10" xfId="0" applyFont="1" applyFill="1" applyBorder="1" applyAlignment="1" applyProtection="1">
      <alignment horizontal="left" vertical="top" wrapText="1"/>
      <protection locked="0"/>
    </xf>
    <xf numFmtId="0" fontId="42" fillId="12" borderId="15" xfId="0" applyFont="1" applyFill="1" applyBorder="1" applyAlignment="1" applyProtection="1">
      <alignment horizontal="left" vertical="top" wrapText="1"/>
      <protection locked="0"/>
    </xf>
    <xf numFmtId="0" fontId="42" fillId="12" borderId="21" xfId="0" applyFont="1" applyFill="1" applyBorder="1" applyAlignment="1" applyProtection="1">
      <alignment horizontal="left" vertical="top" wrapText="1"/>
      <protection locked="0"/>
    </xf>
    <xf numFmtId="0" fontId="42" fillId="12" borderId="0" xfId="0" applyFont="1" applyFill="1" applyBorder="1" applyAlignment="1" applyProtection="1">
      <alignment horizontal="left" vertical="top" wrapText="1"/>
      <protection locked="0"/>
    </xf>
    <xf numFmtId="0" fontId="42" fillId="12" borderId="3" xfId="0" applyFont="1" applyFill="1" applyBorder="1" applyAlignment="1" applyProtection="1">
      <alignment horizontal="left" vertical="top" wrapText="1"/>
      <protection locked="0"/>
    </xf>
    <xf numFmtId="0" fontId="42" fillId="12" borderId="24" xfId="0" applyFont="1" applyFill="1" applyBorder="1" applyAlignment="1" applyProtection="1">
      <alignment horizontal="left" vertical="top" wrapText="1"/>
      <protection locked="0"/>
    </xf>
    <xf numFmtId="0" fontId="42" fillId="12" borderId="4" xfId="0" applyFont="1" applyFill="1" applyBorder="1" applyAlignment="1" applyProtection="1">
      <alignment horizontal="left" vertical="top" wrapText="1"/>
      <protection locked="0"/>
    </xf>
    <xf numFmtId="0" fontId="42" fillId="12" borderId="5" xfId="0" applyFont="1" applyFill="1" applyBorder="1" applyAlignment="1" applyProtection="1">
      <alignment horizontal="left" vertical="top" wrapText="1"/>
      <protection locked="0"/>
    </xf>
    <xf numFmtId="0" fontId="14" fillId="13" borderId="25" xfId="0" applyFont="1" applyFill="1" applyBorder="1" applyAlignment="1" applyProtection="1">
      <alignment vertical="top"/>
      <protection locked="0"/>
    </xf>
    <xf numFmtId="0" fontId="7" fillId="13" borderId="1" xfId="0" applyFont="1" applyFill="1" applyBorder="1" applyAlignment="1" applyProtection="1">
      <alignment vertical="top"/>
      <protection locked="0"/>
    </xf>
    <xf numFmtId="0" fontId="7" fillId="13" borderId="2" xfId="0" applyFont="1" applyFill="1" applyBorder="1" applyAlignment="1" applyProtection="1">
      <alignment vertical="top"/>
      <protection locked="0"/>
    </xf>
    <xf numFmtId="0" fontId="7" fillId="13" borderId="24" xfId="0" applyFont="1" applyFill="1" applyBorder="1" applyAlignment="1" applyProtection="1">
      <alignment vertical="top"/>
      <protection locked="0"/>
    </xf>
    <xf numFmtId="0" fontId="7" fillId="13" borderId="4" xfId="0" applyFont="1" applyFill="1" applyBorder="1" applyAlignment="1" applyProtection="1">
      <alignment vertical="top"/>
      <protection locked="0"/>
    </xf>
    <xf numFmtId="0" fontId="7" fillId="13" borderId="5" xfId="0" applyFont="1" applyFill="1" applyBorder="1" applyAlignment="1" applyProtection="1">
      <alignment vertical="top"/>
      <protection locked="0"/>
    </xf>
    <xf numFmtId="0" fontId="24" fillId="11" borderId="17" xfId="0" applyFont="1" applyFill="1" applyBorder="1" applyAlignment="1" applyProtection="1">
      <alignment horizontal="center" vertical="center" wrapText="1"/>
    </xf>
    <xf numFmtId="0" fontId="24" fillId="11" borderId="18" xfId="0" applyFont="1" applyFill="1" applyBorder="1" applyAlignment="1" applyProtection="1">
      <alignment horizontal="center" vertical="center" wrapText="1"/>
    </xf>
    <xf numFmtId="0" fontId="24" fillId="11" borderId="45" xfId="0" applyFont="1" applyFill="1" applyBorder="1" applyAlignment="1" applyProtection="1">
      <alignment horizontal="center" vertical="center" wrapText="1"/>
    </xf>
    <xf numFmtId="0" fontId="25" fillId="12" borderId="16"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32" fillId="12" borderId="10" xfId="0" applyFont="1" applyFill="1" applyBorder="1" applyAlignment="1" applyProtection="1">
      <alignment horizontal="left" vertical="top" wrapText="1"/>
      <protection locked="0"/>
    </xf>
    <xf numFmtId="0" fontId="32" fillId="12" borderId="15" xfId="0" applyFont="1" applyFill="1" applyBorder="1" applyAlignment="1" applyProtection="1">
      <alignment horizontal="left" vertical="top" wrapText="1"/>
      <protection locked="0"/>
    </xf>
    <xf numFmtId="0" fontId="32" fillId="12" borderId="0" xfId="0" applyFont="1" applyFill="1" applyBorder="1" applyAlignment="1" applyProtection="1">
      <alignment horizontal="left" vertical="top" wrapText="1"/>
      <protection locked="0"/>
    </xf>
    <xf numFmtId="0" fontId="32" fillId="12" borderId="3" xfId="0" applyFont="1" applyFill="1" applyBorder="1" applyAlignment="1" applyProtection="1">
      <alignment horizontal="left" vertical="top" wrapText="1"/>
      <protection locked="0"/>
    </xf>
    <xf numFmtId="0" fontId="32" fillId="12" borderId="4" xfId="0" applyFont="1" applyFill="1" applyBorder="1" applyAlignment="1" applyProtection="1">
      <alignment horizontal="left" vertical="top" wrapText="1"/>
      <protection locked="0"/>
    </xf>
    <xf numFmtId="0" fontId="32" fillId="12" borderId="5" xfId="0" applyFont="1" applyFill="1" applyBorder="1" applyAlignment="1" applyProtection="1">
      <alignment horizontal="left" vertical="top" wrapText="1"/>
      <protection locked="0"/>
    </xf>
    <xf numFmtId="165" fontId="10" fillId="5" borderId="24" xfId="2" applyNumberFormat="1" applyFont="1" applyFill="1" applyBorder="1" applyAlignment="1" applyProtection="1">
      <alignment horizontal="right" shrinkToFit="1"/>
    </xf>
    <xf numFmtId="165" fontId="10" fillId="5" borderId="4" xfId="2" applyNumberFormat="1" applyFont="1" applyFill="1" applyBorder="1" applyAlignment="1" applyProtection="1">
      <alignment horizontal="right" shrinkToFit="1"/>
    </xf>
    <xf numFmtId="9" fontId="10" fillId="5" borderId="24" xfId="2" applyNumberFormat="1" applyFont="1" applyFill="1" applyBorder="1" applyAlignment="1" applyProtection="1">
      <alignment horizontal="right" shrinkToFit="1"/>
    </xf>
    <xf numFmtId="9" fontId="10" fillId="5" borderId="4" xfId="2" applyNumberFormat="1" applyFont="1" applyFill="1" applyBorder="1" applyAlignment="1" applyProtection="1">
      <alignment horizontal="right" shrinkToFit="1"/>
    </xf>
    <xf numFmtId="0" fontId="35" fillId="12" borderId="25" xfId="0" applyFont="1" applyFill="1" applyBorder="1" applyAlignment="1" applyProtection="1">
      <alignment horizontal="left" vertical="top" wrapText="1"/>
      <protection locked="0"/>
    </xf>
    <xf numFmtId="0" fontId="35" fillId="12" borderId="1" xfId="0" applyFont="1" applyFill="1" applyBorder="1" applyAlignment="1" applyProtection="1">
      <alignment horizontal="left" vertical="top" wrapText="1"/>
      <protection locked="0"/>
    </xf>
    <xf numFmtId="0" fontId="35" fillId="12" borderId="2" xfId="0" applyFont="1" applyFill="1" applyBorder="1" applyAlignment="1" applyProtection="1">
      <alignment horizontal="left" vertical="top" wrapText="1"/>
      <protection locked="0"/>
    </xf>
    <xf numFmtId="0" fontId="35" fillId="12" borderId="28" xfId="0" applyFont="1" applyFill="1" applyBorder="1" applyAlignment="1" applyProtection="1">
      <alignment horizontal="left" vertical="top" wrapText="1"/>
      <protection locked="0"/>
    </xf>
    <xf numFmtId="0" fontId="35" fillId="12" borderId="9" xfId="0" applyFont="1" applyFill="1" applyBorder="1" applyAlignment="1" applyProtection="1">
      <alignment horizontal="left" vertical="top" wrapText="1"/>
      <protection locked="0"/>
    </xf>
    <xf numFmtId="0" fontId="35" fillId="12" borderId="26" xfId="0" applyFont="1" applyFill="1" applyBorder="1" applyAlignment="1" applyProtection="1">
      <alignment horizontal="left" vertical="top" wrapText="1"/>
      <protection locked="0"/>
    </xf>
    <xf numFmtId="0" fontId="14" fillId="4" borderId="16" xfId="0" applyFont="1" applyFill="1" applyBorder="1" applyAlignment="1" applyProtection="1">
      <alignment vertical="center" wrapText="1"/>
      <protection locked="0"/>
    </xf>
    <xf numFmtId="0" fontId="14" fillId="4" borderId="10" xfId="0" applyFont="1" applyFill="1" applyBorder="1" applyAlignment="1" applyProtection="1">
      <alignment vertical="center" wrapText="1"/>
      <protection locked="0"/>
    </xf>
    <xf numFmtId="0" fontId="14" fillId="4" borderId="15" xfId="0" applyFont="1" applyFill="1" applyBorder="1" applyAlignment="1" applyProtection="1">
      <alignment vertical="center" wrapText="1"/>
      <protection locked="0"/>
    </xf>
    <xf numFmtId="0" fontId="4" fillId="0" borderId="10" xfId="0" applyFont="1" applyBorder="1" applyAlignment="1" applyProtection="1">
      <alignment horizontal="center"/>
    </xf>
    <xf numFmtId="0" fontId="14" fillId="3" borderId="10"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6" fillId="4" borderId="16" xfId="0" applyFont="1" applyFill="1" applyBorder="1" applyAlignment="1" applyProtection="1">
      <alignment horizontal="left" vertical="center" wrapText="1"/>
      <protection locked="0"/>
    </xf>
    <xf numFmtId="0" fontId="14" fillId="4" borderId="15" xfId="0" applyFont="1" applyFill="1" applyBorder="1" applyAlignment="1" applyProtection="1">
      <alignment horizontal="left" vertical="center" wrapText="1"/>
      <protection locked="0"/>
    </xf>
    <xf numFmtId="0" fontId="14" fillId="3" borderId="16" xfId="0" applyFont="1" applyFill="1" applyBorder="1" applyAlignment="1" applyProtection="1">
      <alignment horizontal="center" vertical="center" wrapText="1"/>
    </xf>
    <xf numFmtId="15" fontId="16" fillId="4" borderId="16" xfId="0" applyNumberFormat="1" applyFont="1" applyFill="1" applyBorder="1" applyAlignment="1" applyProtection="1">
      <alignment horizontal="center" vertical="center" wrapText="1"/>
      <protection locked="0"/>
    </xf>
    <xf numFmtId="15" fontId="14" fillId="4" borderId="15" xfId="0" applyNumberFormat="1" applyFont="1" applyFill="1" applyBorder="1" applyAlignment="1" applyProtection="1">
      <alignment horizontal="center" vertical="center" wrapText="1"/>
      <protection locked="0"/>
    </xf>
    <xf numFmtId="0" fontId="33" fillId="13" borderId="21" xfId="0" applyFont="1" applyFill="1" applyBorder="1" applyAlignment="1" applyProtection="1">
      <alignment vertical="top" wrapText="1"/>
      <protection locked="0"/>
    </xf>
    <xf numFmtId="0" fontId="33" fillId="13" borderId="0" xfId="0" applyFont="1" applyFill="1" applyBorder="1" applyAlignment="1" applyProtection="1">
      <alignment vertical="top" wrapText="1"/>
      <protection locked="0"/>
    </xf>
    <xf numFmtId="0" fontId="33" fillId="13" borderId="3" xfId="0" applyFont="1" applyFill="1" applyBorder="1" applyAlignment="1" applyProtection="1">
      <alignment vertical="top" wrapText="1"/>
      <protection locked="0"/>
    </xf>
    <xf numFmtId="0" fontId="31" fillId="0" borderId="37" xfId="0" applyFont="1" applyBorder="1" applyAlignment="1" applyProtection="1">
      <alignment wrapText="1"/>
    </xf>
    <xf numFmtId="0" fontId="31" fillId="0" borderId="10" xfId="0" applyFont="1" applyBorder="1" applyAlignment="1" applyProtection="1">
      <alignment wrapText="1"/>
    </xf>
    <xf numFmtId="0" fontId="31" fillId="0" borderId="15" xfId="0" applyFont="1" applyBorder="1" applyAlignment="1" applyProtection="1">
      <alignment wrapText="1"/>
    </xf>
    <xf numFmtId="0" fontId="31" fillId="0" borderId="24" xfId="0" applyFont="1" applyBorder="1" applyAlignment="1" applyProtection="1">
      <alignment wrapText="1"/>
    </xf>
    <xf numFmtId="0" fontId="31" fillId="0" borderId="4" xfId="0" applyFont="1" applyBorder="1" applyAlignment="1" applyProtection="1">
      <alignment wrapText="1"/>
    </xf>
    <xf numFmtId="0" fontId="31" fillId="0" borderId="5" xfId="0" applyFont="1" applyBorder="1" applyAlignment="1" applyProtection="1">
      <alignment wrapText="1"/>
    </xf>
    <xf numFmtId="0" fontId="14" fillId="0" borderId="25" xfId="0"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0" fontId="0" fillId="4" borderId="8" xfId="0" applyFill="1" applyBorder="1" applyAlignment="1" applyProtection="1">
      <alignment horizontal="center" shrinkToFit="1"/>
      <protection locked="0"/>
    </xf>
    <xf numFmtId="0" fontId="0" fillId="0" borderId="8" xfId="0" applyBorder="1" applyAlignment="1" applyProtection="1">
      <alignment horizontal="center" shrinkToFit="1"/>
      <protection locked="0"/>
    </xf>
    <xf numFmtId="0" fontId="28" fillId="2" borderId="0" xfId="0" applyFont="1" applyFill="1" applyBorder="1" applyAlignment="1" applyProtection="1">
      <alignment horizontal="left" vertical="top" wrapText="1"/>
    </xf>
    <xf numFmtId="0" fontId="4" fillId="0" borderId="21"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3" xfId="0" applyFont="1" applyFill="1" applyBorder="1" applyAlignment="1" applyProtection="1">
      <alignment horizontal="center"/>
    </xf>
    <xf numFmtId="0" fontId="13" fillId="6" borderId="0" xfId="1" applyFont="1" applyFill="1" applyBorder="1" applyAlignment="1" applyProtection="1">
      <alignment horizontal="left"/>
    </xf>
    <xf numFmtId="0" fontId="16" fillId="0" borderId="4" xfId="0" applyFont="1" applyBorder="1" applyAlignment="1" applyProtection="1">
      <alignment horizontal="center" wrapText="1"/>
    </xf>
    <xf numFmtId="0" fontId="42" fillId="12" borderId="37" xfId="0" applyFont="1" applyFill="1" applyBorder="1" applyAlignment="1" applyProtection="1">
      <alignment horizontal="left" vertical="top" wrapText="1"/>
      <protection locked="0"/>
    </xf>
    <xf numFmtId="0" fontId="32" fillId="12" borderId="21" xfId="0" applyFont="1" applyFill="1" applyBorder="1" applyAlignment="1" applyProtection="1">
      <alignment horizontal="left" vertical="top" wrapText="1"/>
      <protection locked="0"/>
    </xf>
    <xf numFmtId="0" fontId="32" fillId="12" borderId="24" xfId="0" applyFont="1" applyFill="1" applyBorder="1" applyAlignment="1" applyProtection="1">
      <alignment horizontal="left" vertical="top" wrapText="1"/>
      <protection locked="0"/>
    </xf>
    <xf numFmtId="0" fontId="14" fillId="0" borderId="10" xfId="0" applyFont="1" applyBorder="1" applyAlignment="1" applyProtection="1">
      <alignment horizontal="center"/>
    </xf>
    <xf numFmtId="0" fontId="15" fillId="3" borderId="19" xfId="0" applyFont="1" applyFill="1" applyBorder="1" applyAlignment="1" applyProtection="1">
      <alignment horizontal="center" vertical="center" textRotation="180"/>
    </xf>
    <xf numFmtId="0" fontId="16" fillId="0" borderId="29" xfId="0" applyFont="1" applyBorder="1" applyAlignment="1" applyProtection="1">
      <alignment horizontal="center"/>
    </xf>
    <xf numFmtId="0" fontId="16" fillId="0" borderId="30" xfId="0" applyFont="1" applyBorder="1" applyAlignment="1" applyProtection="1">
      <alignment horizontal="center"/>
    </xf>
    <xf numFmtId="0" fontId="16" fillId="0" borderId="31" xfId="0" applyFont="1" applyBorder="1" applyAlignment="1" applyProtection="1">
      <alignment horizontal="center"/>
    </xf>
    <xf numFmtId="0" fontId="16" fillId="7" borderId="38" xfId="0" applyFont="1" applyFill="1" applyBorder="1" applyAlignment="1" applyProtection="1">
      <alignment horizontal="left" vertical="top" wrapText="1"/>
      <protection locked="0"/>
    </xf>
    <xf numFmtId="0" fontId="16" fillId="7" borderId="40" xfId="0" applyFont="1" applyFill="1" applyBorder="1" applyAlignment="1" applyProtection="1">
      <alignment horizontal="left" vertical="top" wrapText="1"/>
      <protection locked="0"/>
    </xf>
    <xf numFmtId="0" fontId="31" fillId="8" borderId="27" xfId="0" applyFont="1" applyFill="1" applyBorder="1" applyAlignment="1" applyProtection="1">
      <alignment horizontal="left" vertical="top" wrapText="1"/>
    </xf>
    <xf numFmtId="0" fontId="31" fillId="14" borderId="38" xfId="0" applyFont="1" applyFill="1" applyBorder="1" applyAlignment="1" applyProtection="1">
      <alignment horizontal="left" vertical="top" wrapText="1"/>
    </xf>
    <xf numFmtId="0" fontId="31" fillId="14" borderId="39" xfId="0" applyFont="1" applyFill="1" applyBorder="1" applyAlignment="1" applyProtection="1">
      <alignment horizontal="left" vertical="top" wrapText="1"/>
    </xf>
    <xf numFmtId="0" fontId="31" fillId="14" borderId="40" xfId="0" applyFont="1" applyFill="1" applyBorder="1" applyAlignment="1" applyProtection="1">
      <alignment horizontal="left" vertical="top" wrapText="1"/>
    </xf>
    <xf numFmtId="0" fontId="16" fillId="8" borderId="27" xfId="0" applyFont="1" applyFill="1" applyBorder="1" applyAlignment="1" applyProtection="1">
      <alignment horizontal="left" vertical="top" wrapText="1"/>
    </xf>
    <xf numFmtId="0" fontId="16" fillId="8" borderId="38" xfId="0" applyFont="1" applyFill="1" applyBorder="1" applyAlignment="1" applyProtection="1">
      <alignment horizontal="left" vertical="top" wrapText="1"/>
    </xf>
    <xf numFmtId="0" fontId="16" fillId="8" borderId="40" xfId="0" applyFont="1" applyFill="1" applyBorder="1" applyAlignment="1" applyProtection="1">
      <alignment horizontal="left" vertical="top" wrapText="1"/>
    </xf>
    <xf numFmtId="0" fontId="3" fillId="2" borderId="2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1" fillId="14" borderId="38" xfId="0" applyFont="1" applyFill="1" applyBorder="1" applyAlignment="1" applyProtection="1">
      <alignment horizontal="left" vertical="center" wrapText="1"/>
    </xf>
    <xf numFmtId="0" fontId="31" fillId="14" borderId="39" xfId="0" applyFont="1" applyFill="1" applyBorder="1" applyAlignment="1" applyProtection="1">
      <alignment horizontal="left" vertical="center" wrapText="1"/>
    </xf>
    <xf numFmtId="0" fontId="31" fillId="14" borderId="40" xfId="0" applyFont="1" applyFill="1" applyBorder="1" applyAlignment="1" applyProtection="1">
      <alignment horizontal="left" vertical="center" wrapText="1"/>
    </xf>
    <xf numFmtId="0" fontId="53" fillId="10" borderId="38" xfId="0" applyFont="1" applyFill="1" applyBorder="1" applyAlignment="1" applyProtection="1">
      <alignment horizontal="center" vertical="center" wrapText="1"/>
    </xf>
    <xf numFmtId="0" fontId="53" fillId="10" borderId="39" xfId="0" applyFont="1" applyFill="1" applyBorder="1" applyAlignment="1" applyProtection="1">
      <alignment horizontal="center" vertical="center" wrapText="1"/>
    </xf>
    <xf numFmtId="0" fontId="53" fillId="10" borderId="40" xfId="0" applyFont="1" applyFill="1" applyBorder="1" applyAlignment="1" applyProtection="1">
      <alignment horizontal="center" vertical="center" wrapText="1"/>
    </xf>
    <xf numFmtId="0" fontId="16" fillId="0" borderId="39" xfId="0" applyFont="1" applyFill="1" applyBorder="1" applyAlignment="1" applyProtection="1">
      <alignment horizontal="left" vertical="top" wrapText="1"/>
    </xf>
    <xf numFmtId="0" fontId="16" fillId="0" borderId="40" xfId="0" applyFont="1" applyFill="1" applyBorder="1" applyAlignment="1" applyProtection="1">
      <alignment horizontal="left" vertical="top" wrapText="1"/>
    </xf>
    <xf numFmtId="0" fontId="14" fillId="16" borderId="46" xfId="0" applyFont="1" applyFill="1" applyBorder="1" applyAlignment="1" applyProtection="1">
      <alignment horizontal="left" vertical="top" wrapText="1"/>
      <protection hidden="1"/>
    </xf>
    <xf numFmtId="0" fontId="14" fillId="16" borderId="1" xfId="0" applyFont="1" applyFill="1" applyBorder="1" applyAlignment="1" applyProtection="1">
      <alignment horizontal="left" vertical="top" wrapText="1"/>
      <protection hidden="1"/>
    </xf>
    <xf numFmtId="0" fontId="14" fillId="16" borderId="47" xfId="0" applyFont="1" applyFill="1" applyBorder="1" applyAlignment="1" applyProtection="1">
      <alignment horizontal="left" vertical="top" wrapText="1"/>
      <protection hidden="1"/>
    </xf>
    <xf numFmtId="0" fontId="14" fillId="16" borderId="6" xfId="0" applyFont="1" applyFill="1" applyBorder="1" applyAlignment="1" applyProtection="1">
      <alignment horizontal="left" vertical="top" wrapText="1"/>
      <protection hidden="1"/>
    </xf>
    <xf numFmtId="0" fontId="14" fillId="16" borderId="0" xfId="0" applyFont="1" applyFill="1" applyBorder="1" applyAlignment="1" applyProtection="1">
      <alignment horizontal="left" vertical="top" wrapText="1"/>
      <protection hidden="1"/>
    </xf>
    <xf numFmtId="0" fontId="14" fillId="16" borderId="48" xfId="0" applyFont="1" applyFill="1" applyBorder="1" applyAlignment="1" applyProtection="1">
      <alignment horizontal="left" vertical="top" wrapText="1"/>
      <protection hidden="1"/>
    </xf>
    <xf numFmtId="0" fontId="14" fillId="16" borderId="49" xfId="0" applyFont="1" applyFill="1" applyBorder="1" applyAlignment="1" applyProtection="1">
      <alignment horizontal="left" vertical="top" wrapText="1"/>
      <protection hidden="1"/>
    </xf>
    <xf numFmtId="0" fontId="14" fillId="16" borderId="50" xfId="0" applyFont="1" applyFill="1" applyBorder="1" applyAlignment="1" applyProtection="1">
      <alignment horizontal="left" vertical="top" wrapText="1"/>
      <protection hidden="1"/>
    </xf>
    <xf numFmtId="0" fontId="14" fillId="16" borderId="51" xfId="0" applyFont="1" applyFill="1" applyBorder="1" applyAlignment="1" applyProtection="1">
      <alignment horizontal="left" vertical="top" wrapText="1"/>
      <protection hidden="1"/>
    </xf>
    <xf numFmtId="0" fontId="14" fillId="17" borderId="37" xfId="0" applyFont="1" applyFill="1" applyBorder="1" applyAlignment="1">
      <alignment horizontal="center" vertical="center" wrapText="1"/>
    </xf>
    <xf numFmtId="0" fontId="14" fillId="17" borderId="10" xfId="0" applyFont="1" applyFill="1" applyBorder="1" applyAlignment="1">
      <alignment horizontal="center" vertical="center" wrapText="1"/>
    </xf>
    <xf numFmtId="0" fontId="14" fillId="17" borderId="52" xfId="0" applyFont="1" applyFill="1" applyBorder="1" applyAlignment="1">
      <alignment horizontal="center" vertical="center" wrapText="1"/>
    </xf>
    <xf numFmtId="0" fontId="14" fillId="17" borderId="21" xfId="0" applyFont="1" applyFill="1" applyBorder="1" applyAlignment="1">
      <alignment horizontal="center" vertical="center" wrapText="1"/>
    </xf>
    <xf numFmtId="0" fontId="14" fillId="17" borderId="0" xfId="0" applyFont="1" applyFill="1" applyBorder="1" applyAlignment="1">
      <alignment horizontal="center" vertical="center" wrapText="1"/>
    </xf>
    <xf numFmtId="0" fontId="14" fillId="17" borderId="53" xfId="0" applyFont="1" applyFill="1" applyBorder="1" applyAlignment="1">
      <alignment horizontal="center" vertical="center" wrapText="1"/>
    </xf>
    <xf numFmtId="0" fontId="14" fillId="17" borderId="54" xfId="0" applyFont="1" applyFill="1" applyBorder="1" applyAlignment="1">
      <alignment horizontal="center" vertical="center" wrapText="1"/>
    </xf>
    <xf numFmtId="0" fontId="14" fillId="17" borderId="55" xfId="0" applyFont="1" applyFill="1" applyBorder="1" applyAlignment="1">
      <alignment horizontal="center" vertical="center" wrapText="1"/>
    </xf>
    <xf numFmtId="0" fontId="14" fillId="17" borderId="56" xfId="0" applyFont="1" applyFill="1" applyBorder="1" applyAlignment="1">
      <alignment horizontal="center" vertical="center" wrapText="1"/>
    </xf>
    <xf numFmtId="0" fontId="54" fillId="16" borderId="46" xfId="0" applyFont="1" applyFill="1" applyBorder="1" applyAlignment="1" applyProtection="1">
      <alignment horizontal="left" vertical="top" wrapText="1"/>
      <protection hidden="1"/>
    </xf>
    <xf numFmtId="0" fontId="54" fillId="16" borderId="1" xfId="0" applyFont="1" applyFill="1" applyBorder="1" applyAlignment="1" applyProtection="1">
      <alignment horizontal="left" vertical="top" wrapText="1"/>
      <protection hidden="1"/>
    </xf>
    <xf numFmtId="0" fontId="54" fillId="16" borderId="47" xfId="0" applyFont="1" applyFill="1" applyBorder="1" applyAlignment="1" applyProtection="1">
      <alignment horizontal="left" vertical="top" wrapText="1"/>
      <protection hidden="1"/>
    </xf>
    <xf numFmtId="0" fontId="54" fillId="16" borderId="6" xfId="0" applyFont="1" applyFill="1" applyBorder="1" applyAlignment="1" applyProtection="1">
      <alignment horizontal="left" vertical="top" wrapText="1"/>
      <protection hidden="1"/>
    </xf>
    <xf numFmtId="0" fontId="54" fillId="16" borderId="0" xfId="0" applyFont="1" applyFill="1" applyBorder="1" applyAlignment="1" applyProtection="1">
      <alignment horizontal="left" vertical="top" wrapText="1"/>
      <protection hidden="1"/>
    </xf>
    <xf numFmtId="0" fontId="54" fillId="16" borderId="48" xfId="0" applyFont="1" applyFill="1" applyBorder="1" applyAlignment="1" applyProtection="1">
      <alignment horizontal="left" vertical="top" wrapText="1"/>
      <protection hidden="1"/>
    </xf>
  </cellXfs>
  <cellStyles count="3">
    <cellStyle name="Hyperlink" xfId="1" builtinId="8"/>
    <cellStyle name="Normal" xfId="0" builtinId="0"/>
    <cellStyle name="Percent" xfId="2" builtinId="5"/>
  </cellStyles>
  <dxfs count="8">
    <dxf>
      <font>
        <color rgb="FFFFFF9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rgb="FFCCFFCC"/>
      </font>
    </dxf>
  </dxfs>
  <tableStyles count="0" defaultTableStyle="TableStyleMedium9" defaultPivotStyle="PivotStyleLight16"/>
  <colors>
    <mruColors>
      <color rgb="FFFCD5B4"/>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Likelihood ratio nomogram</a:t>
            </a:r>
          </a:p>
        </c:rich>
      </c:tx>
      <c:layout/>
      <c:overlay val="1"/>
    </c:title>
    <c:autoTitleDeleted val="0"/>
    <c:plotArea>
      <c:layout>
        <c:manualLayout>
          <c:layoutTarget val="inner"/>
          <c:xMode val="edge"/>
          <c:yMode val="edge"/>
          <c:x val="0.0504776383150127"/>
          <c:y val="0.0588237253175813"/>
          <c:w val="0.743827083495753"/>
          <c:h val="0.831082485892192"/>
        </c:manualLayout>
      </c:layout>
      <c:scatterChart>
        <c:scatterStyle val="smoothMarker"/>
        <c:varyColors val="0"/>
        <c:ser>
          <c:idx val="1"/>
          <c:order val="0"/>
          <c:tx>
            <c:v>Pretest probability</c:v>
          </c:tx>
          <c:marker>
            <c:symbol val="dash"/>
            <c:size val="7"/>
          </c:marker>
          <c:dLbls>
            <c:dLbl>
              <c:idx val="0"/>
              <c:layout/>
              <c:tx>
                <c:rich>
                  <a:bodyPr/>
                  <a:lstStyle/>
                  <a:p>
                    <a:r>
                      <a:rPr lang="en-US"/>
                      <a:t>99</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95</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90</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80</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60</a:t>
                    </a:r>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tx>
                <c:rich>
                  <a:bodyPr/>
                  <a:lstStyle/>
                  <a:p>
                    <a:r>
                      <a:rPr lang="en-US"/>
                      <a:t>50</a:t>
                    </a:r>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15:layout/>
                </c:ext>
              </c:extLst>
            </c:dLbl>
            <c:dLbl>
              <c:idx val="8"/>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15:layout/>
                </c:ext>
              </c:extLst>
            </c:dLbl>
            <c:dLbl>
              <c:idx val="9"/>
              <c:layout/>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15:layout/>
                </c:ext>
              </c:extLst>
            </c:dLbl>
            <c:dLbl>
              <c:idx val="10"/>
              <c:layout/>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15:layout/>
                </c:ext>
              </c:extLst>
            </c:dLbl>
            <c:dLbl>
              <c:idx val="11"/>
              <c:layout/>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15:layout/>
                </c:ext>
              </c:extLst>
            </c:dLbl>
            <c:dLbl>
              <c:idx val="12"/>
              <c:layout/>
              <c:tx>
                <c:rich>
                  <a:bodyPr/>
                  <a:lstStyle/>
                  <a:p>
                    <a:r>
                      <a:rPr lang="en-US"/>
                      <a:t>2</a:t>
                    </a:r>
                  </a:p>
                </c:rich>
              </c:tx>
              <c:showLegendKey val="0"/>
              <c:showVal val="1"/>
              <c:showCatName val="0"/>
              <c:showSerName val="0"/>
              <c:showPercent val="0"/>
              <c:showBubbleSize val="0"/>
              <c:extLst>
                <c:ext xmlns:c15="http://schemas.microsoft.com/office/drawing/2012/chart" uri="{CE6537A1-D6FC-4f65-9D91-7224C49458BB}">
                  <c15:layout/>
                </c:ext>
              </c:extLst>
            </c:dLbl>
            <c:dLbl>
              <c:idx val="13"/>
              <c:layout/>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15:layout/>
                </c:ext>
              </c:extLst>
            </c:dLbl>
            <c:dLbl>
              <c:idx val="14"/>
              <c:layout/>
              <c:tx>
                <c:rich>
                  <a:bodyPr/>
                  <a:lstStyle/>
                  <a:p>
                    <a:r>
                      <a:rPr lang="en-US"/>
                      <a:t>0.5</a:t>
                    </a:r>
                  </a:p>
                </c:rich>
              </c:tx>
              <c:showLegendKey val="0"/>
              <c:showVal val="1"/>
              <c:showCatName val="0"/>
              <c:showSerName val="0"/>
              <c:showPercent val="0"/>
              <c:showBubbleSize val="0"/>
              <c:extLst>
                <c:ext xmlns:c15="http://schemas.microsoft.com/office/drawing/2012/chart" uri="{CE6537A1-D6FC-4f65-9D91-7224C49458BB}">
                  <c15:layout/>
                </c:ext>
              </c:extLst>
            </c:dLbl>
            <c:dLbl>
              <c:idx val="15"/>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Appraise!$X$16:$X$32</c:f>
              <c:numCache>
                <c:formatCode>General</c:formatCode>
                <c:ptCount val="1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numCache>
            </c:numRef>
          </c:xVal>
          <c:yVal>
            <c:numRef>
              <c:f>Appraise!$Z$16:$Z$32</c:f>
              <c:numCache>
                <c:formatCode>General</c:formatCode>
                <c:ptCount val="17"/>
                <c:pt idx="0">
                  <c:v>-1.995635194597549</c:v>
                </c:pt>
                <c:pt idx="1">
                  <c:v>-1.278753600952829</c:v>
                </c:pt>
                <c:pt idx="2">
                  <c:v>-0.954242509439325</c:v>
                </c:pt>
                <c:pt idx="3">
                  <c:v>-0.602059991327962</c:v>
                </c:pt>
                <c:pt idx="4">
                  <c:v>-0.367976785294594</c:v>
                </c:pt>
                <c:pt idx="5">
                  <c:v>-0.176091259055681</c:v>
                </c:pt>
                <c:pt idx="6">
                  <c:v>0.0</c:v>
                </c:pt>
                <c:pt idx="7">
                  <c:v>0.176091259055681</c:v>
                </c:pt>
                <c:pt idx="8">
                  <c:v>0.367976785294594</c:v>
                </c:pt>
                <c:pt idx="9">
                  <c:v>0.602059991327962</c:v>
                </c:pt>
                <c:pt idx="10">
                  <c:v>0.954242509439325</c:v>
                </c:pt>
                <c:pt idx="11">
                  <c:v>1.278753600952829</c:v>
                </c:pt>
                <c:pt idx="12">
                  <c:v>1.690196080028514</c:v>
                </c:pt>
                <c:pt idx="13">
                  <c:v>1.99563519459755</c:v>
                </c:pt>
                <c:pt idx="14">
                  <c:v>2.298853076409707</c:v>
                </c:pt>
                <c:pt idx="15">
                  <c:v>2.69810054562339</c:v>
                </c:pt>
                <c:pt idx="16">
                  <c:v>2.999565488225982</c:v>
                </c:pt>
              </c:numCache>
            </c:numRef>
          </c:yVal>
          <c:smooth val="1"/>
        </c:ser>
        <c:ser>
          <c:idx val="2"/>
          <c:order val="1"/>
          <c:tx>
            <c:v>Likelihood ratio</c:v>
          </c:tx>
          <c:marker>
            <c:symbol val="dash"/>
            <c:size val="7"/>
          </c:marker>
          <c:dLbls>
            <c:dLbl>
              <c:idx val="0"/>
              <c:layout/>
              <c:tx>
                <c:rich>
                  <a:bodyPr/>
                  <a:lstStyle/>
                  <a:p>
                    <a:r>
                      <a:rPr lang="en-US"/>
                      <a:t>0.001</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0.002</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0.005</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0.01</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0.02</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0.05</a:t>
                    </a:r>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Lst>
            </c:dLbl>
            <c:dLbl>
              <c:idx val="8"/>
              <c:layout/>
              <c:tx>
                <c:rich>
                  <a:bodyPr/>
                  <a:lstStyle/>
                  <a:p>
                    <a:r>
                      <a:rPr lang="en-US"/>
                      <a:t>0.5</a:t>
                    </a:r>
                  </a:p>
                </c:rich>
              </c:tx>
              <c:showLegendKey val="0"/>
              <c:showVal val="1"/>
              <c:showCatName val="0"/>
              <c:showSerName val="0"/>
              <c:showPercent val="0"/>
              <c:showBubbleSize val="0"/>
              <c:extLst>
                <c:ext xmlns:c15="http://schemas.microsoft.com/office/drawing/2012/chart" uri="{CE6537A1-D6FC-4f65-9D91-7224C49458BB}">
                  <c15:layout/>
                </c:ext>
              </c:extLst>
            </c:dLbl>
            <c:dLbl>
              <c:idx val="9"/>
              <c:layout/>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15:layout/>
                </c:ext>
              </c:extLst>
            </c:dLbl>
            <c:dLbl>
              <c:idx val="10"/>
              <c:layout/>
              <c:tx>
                <c:rich>
                  <a:bodyPr/>
                  <a:lstStyle/>
                  <a:p>
                    <a:r>
                      <a:rPr lang="en-US"/>
                      <a:t>2</a:t>
                    </a:r>
                  </a:p>
                </c:rich>
              </c:tx>
              <c:showLegendKey val="0"/>
              <c:showVal val="1"/>
              <c:showCatName val="0"/>
              <c:showSerName val="0"/>
              <c:showPercent val="0"/>
              <c:showBubbleSize val="0"/>
              <c:extLst>
                <c:ext xmlns:c15="http://schemas.microsoft.com/office/drawing/2012/chart" uri="{CE6537A1-D6FC-4f65-9D91-7224C49458BB}">
                  <c15:layout/>
                </c:ext>
              </c:extLst>
            </c:dLbl>
            <c:dLbl>
              <c:idx val="11"/>
              <c:layout/>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15:layout/>
                </c:ext>
              </c:extLst>
            </c:dLbl>
            <c:dLbl>
              <c:idx val="12"/>
              <c:layout/>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15:layout/>
                </c:ext>
              </c:extLst>
            </c:dLbl>
            <c:dLbl>
              <c:idx val="13"/>
              <c:layout/>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15:layout/>
                </c:ext>
              </c:extLst>
            </c:dLbl>
            <c:dLbl>
              <c:idx val="14"/>
              <c:layout/>
              <c:tx>
                <c:rich>
                  <a:bodyPr/>
                  <a:lstStyle/>
                  <a:p>
                    <a:r>
                      <a:rPr lang="en-US"/>
                      <a:t>50</a:t>
                    </a:r>
                  </a:p>
                </c:rich>
              </c:tx>
              <c:showLegendKey val="0"/>
              <c:showVal val="1"/>
              <c:showCatName val="0"/>
              <c:showSerName val="0"/>
              <c:showPercent val="0"/>
              <c:showBubbleSize val="0"/>
              <c:extLst>
                <c:ext xmlns:c15="http://schemas.microsoft.com/office/drawing/2012/chart" uri="{CE6537A1-D6FC-4f65-9D91-7224C49458BB}">
                  <c15:layout/>
                </c:ext>
              </c:extLst>
            </c:dLbl>
            <c:dLbl>
              <c:idx val="15"/>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r>
                      <a:rPr lang="en-US"/>
                      <a:t>200</a:t>
                    </a:r>
                  </a:p>
                </c:rich>
              </c:tx>
              <c:showLegendKey val="0"/>
              <c:showVal val="1"/>
              <c:showCatName val="0"/>
              <c:showSerName val="0"/>
              <c:showPercent val="0"/>
              <c:showBubbleSize val="0"/>
              <c:extLst>
                <c:ext xmlns:c15="http://schemas.microsoft.com/office/drawing/2012/chart" uri="{CE6537A1-D6FC-4f65-9D91-7224C49458BB}">
                  <c15:layout/>
                </c:ext>
              </c:extLst>
            </c:dLbl>
            <c:dLbl>
              <c:idx val="17"/>
              <c:layout/>
              <c:tx>
                <c:rich>
                  <a:bodyPr/>
                  <a:lstStyle/>
                  <a:p>
                    <a:r>
                      <a:rPr lang="en-US"/>
                      <a:t>500</a:t>
                    </a:r>
                  </a:p>
                </c:rich>
              </c:tx>
              <c:showLegendKey val="0"/>
              <c:showVal val="1"/>
              <c:showCatName val="0"/>
              <c:showSerName val="0"/>
              <c:showPercent val="0"/>
              <c:showBubbleSize val="0"/>
              <c:extLst>
                <c:ext xmlns:c15="http://schemas.microsoft.com/office/drawing/2012/chart" uri="{CE6537A1-D6FC-4f65-9D91-7224C49458BB}">
                  <c15:layout/>
                </c:ext>
              </c:extLst>
            </c:dLbl>
            <c:dLbl>
              <c:idx val="18"/>
              <c:layout/>
              <c:tx>
                <c:rich>
                  <a:bodyPr/>
                  <a:lstStyle/>
                  <a:p>
                    <a:r>
                      <a:rPr lang="en-US"/>
                      <a:t>1000</a:t>
                    </a:r>
                  </a:p>
                </c:rich>
              </c:tx>
              <c:showLegendKey val="0"/>
              <c:showVal val="1"/>
              <c:showCatName val="0"/>
              <c:showSerName val="0"/>
              <c:showPercent val="0"/>
              <c:showBubbleSize val="0"/>
              <c:extLst>
                <c:ext xmlns:c15="http://schemas.microsoft.com/office/drawing/2012/chart" uri="{CE6537A1-D6FC-4f65-9D91-7224C49458BB}">
                  <c15:layout/>
                </c:ext>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Appraise!$AA$16:$AA$34</c:f>
              <c:numCache>
                <c:formatCode>General</c:formatCode>
                <c:ptCount val="19"/>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numCache>
            </c:numRef>
          </c:xVal>
          <c:yVal>
            <c:numRef>
              <c:f>Appraise!$AC$16:$AC$34</c:f>
              <c:numCache>
                <c:formatCode>General</c:formatCode>
                <c:ptCount val="19"/>
                <c:pt idx="0">
                  <c:v>-1.0</c:v>
                </c:pt>
                <c:pt idx="1">
                  <c:v>-0.849485002168009</c:v>
                </c:pt>
                <c:pt idx="2">
                  <c:v>-0.650514997831991</c:v>
                </c:pt>
                <c:pt idx="3">
                  <c:v>-0.5</c:v>
                </c:pt>
                <c:pt idx="4">
                  <c:v>-0.349485002168009</c:v>
                </c:pt>
                <c:pt idx="5">
                  <c:v>-0.150514997831991</c:v>
                </c:pt>
                <c:pt idx="6">
                  <c:v>0.0</c:v>
                </c:pt>
                <c:pt idx="7">
                  <c:v>0.150514997831991</c:v>
                </c:pt>
                <c:pt idx="8">
                  <c:v>0.349485002168009</c:v>
                </c:pt>
                <c:pt idx="9">
                  <c:v>0.5</c:v>
                </c:pt>
                <c:pt idx="10">
                  <c:v>0.650514997831991</c:v>
                </c:pt>
                <c:pt idx="11">
                  <c:v>0.849485002168009</c:v>
                </c:pt>
                <c:pt idx="12">
                  <c:v>1.0</c:v>
                </c:pt>
                <c:pt idx="13">
                  <c:v>1.150514997831991</c:v>
                </c:pt>
                <c:pt idx="14">
                  <c:v>1.349485002168009</c:v>
                </c:pt>
                <c:pt idx="15">
                  <c:v>1.5</c:v>
                </c:pt>
                <c:pt idx="16">
                  <c:v>1.650514997831991</c:v>
                </c:pt>
                <c:pt idx="17">
                  <c:v>1.849485002168009</c:v>
                </c:pt>
                <c:pt idx="18">
                  <c:v>2.0</c:v>
                </c:pt>
              </c:numCache>
            </c:numRef>
          </c:yVal>
          <c:smooth val="1"/>
        </c:ser>
        <c:ser>
          <c:idx val="0"/>
          <c:order val="2"/>
          <c:tx>
            <c:v>Posttest probability</c:v>
          </c:tx>
          <c:marker>
            <c:symbol val="dash"/>
            <c:size val="7"/>
          </c:marker>
          <c:dLbls>
            <c:dLbl>
              <c:idx val="0"/>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0.5</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2</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15:layout/>
                </c:ext>
              </c:extLst>
            </c:dLbl>
            <c:dLbl>
              <c:idx val="8"/>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15:layout/>
                </c:ext>
              </c:extLst>
            </c:dLbl>
            <c:dLbl>
              <c:idx val="9"/>
              <c:layout/>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15:layout/>
                </c:ext>
              </c:extLst>
            </c:dLbl>
            <c:dLbl>
              <c:idx val="10"/>
              <c:layout/>
              <c:tx>
                <c:rich>
                  <a:bodyPr/>
                  <a:lstStyle/>
                  <a:p>
                    <a:r>
                      <a:rPr lang="en-US"/>
                      <a:t>50</a:t>
                    </a:r>
                  </a:p>
                </c:rich>
              </c:tx>
              <c:showLegendKey val="0"/>
              <c:showVal val="1"/>
              <c:showCatName val="0"/>
              <c:showSerName val="0"/>
              <c:showPercent val="0"/>
              <c:showBubbleSize val="0"/>
              <c:extLst>
                <c:ext xmlns:c15="http://schemas.microsoft.com/office/drawing/2012/chart" uri="{CE6537A1-D6FC-4f65-9D91-7224C49458BB}">
                  <c15:layout/>
                </c:ext>
              </c:extLst>
            </c:dLbl>
            <c:dLbl>
              <c:idx val="11"/>
              <c:layout/>
              <c:tx>
                <c:rich>
                  <a:bodyPr/>
                  <a:lstStyle/>
                  <a:p>
                    <a:r>
                      <a:rPr lang="en-US"/>
                      <a:t>60</a:t>
                    </a:r>
                  </a:p>
                </c:rich>
              </c:tx>
              <c:showLegendKey val="0"/>
              <c:showVal val="1"/>
              <c:showCatName val="0"/>
              <c:showSerName val="0"/>
              <c:showPercent val="0"/>
              <c:showBubbleSize val="0"/>
              <c:extLst>
                <c:ext xmlns:c15="http://schemas.microsoft.com/office/drawing/2012/chart" uri="{CE6537A1-D6FC-4f65-9D91-7224C49458BB}">
                  <c15:layout/>
                </c:ext>
              </c:extLst>
            </c:dLbl>
            <c:dLbl>
              <c:idx val="12"/>
              <c:layout/>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15:layout/>
                </c:ext>
              </c:extLst>
            </c:dLbl>
            <c:dLbl>
              <c:idx val="13"/>
              <c:layout/>
              <c:tx>
                <c:rich>
                  <a:bodyPr/>
                  <a:lstStyle/>
                  <a:p>
                    <a:r>
                      <a:rPr lang="en-US"/>
                      <a:t>80</a:t>
                    </a:r>
                  </a:p>
                </c:rich>
              </c:tx>
              <c:showLegendKey val="0"/>
              <c:showVal val="1"/>
              <c:showCatName val="0"/>
              <c:showSerName val="0"/>
              <c:showPercent val="0"/>
              <c:showBubbleSize val="0"/>
              <c:extLst>
                <c:ext xmlns:c15="http://schemas.microsoft.com/office/drawing/2012/chart" uri="{CE6537A1-D6FC-4f65-9D91-7224C49458BB}">
                  <c15:layout/>
                </c:ext>
              </c:extLst>
            </c:dLbl>
            <c:dLbl>
              <c:idx val="14"/>
              <c:layout/>
              <c:tx>
                <c:rich>
                  <a:bodyPr/>
                  <a:lstStyle/>
                  <a:p>
                    <a:r>
                      <a:rPr lang="en-US"/>
                      <a:t>90</a:t>
                    </a:r>
                  </a:p>
                </c:rich>
              </c:tx>
              <c:showLegendKey val="0"/>
              <c:showVal val="1"/>
              <c:showCatName val="0"/>
              <c:showSerName val="0"/>
              <c:showPercent val="0"/>
              <c:showBubbleSize val="0"/>
              <c:extLst>
                <c:ext xmlns:c15="http://schemas.microsoft.com/office/drawing/2012/chart" uri="{CE6537A1-D6FC-4f65-9D91-7224C49458BB}">
                  <c15:layout/>
                </c:ext>
              </c:extLst>
            </c:dLbl>
            <c:dLbl>
              <c:idx val="15"/>
              <c:layout/>
              <c:tx>
                <c:rich>
                  <a:bodyPr/>
                  <a:lstStyle/>
                  <a:p>
                    <a:r>
                      <a:rPr lang="en-US"/>
                      <a:t>95</a:t>
                    </a:r>
                  </a:p>
                </c:rich>
              </c:tx>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r>
                      <a:rPr lang="en-US"/>
                      <a:t>99</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Appraise!$AD$16:$AD$32</c:f>
              <c:numCache>
                <c:formatCode>General</c:formatCode>
                <c:ptCount val="1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numCache>
            </c:numRef>
          </c:xVal>
          <c:yVal>
            <c:numRef>
              <c:f>Appraise!$AF$16:$AF$32</c:f>
              <c:numCache>
                <c:formatCode>General</c:formatCode>
                <c:ptCount val="17"/>
                <c:pt idx="0">
                  <c:v>-1.999565488225982</c:v>
                </c:pt>
                <c:pt idx="1">
                  <c:v>-1.69810054562339</c:v>
                </c:pt>
                <c:pt idx="2">
                  <c:v>-1.298853076409707</c:v>
                </c:pt>
                <c:pt idx="3">
                  <c:v>-0.99563519459755</c:v>
                </c:pt>
                <c:pt idx="4">
                  <c:v>-0.690196080028514</c:v>
                </c:pt>
                <c:pt idx="5">
                  <c:v>-0.278753600952829</c:v>
                </c:pt>
                <c:pt idx="6">
                  <c:v>0.0457574905606751</c:v>
                </c:pt>
                <c:pt idx="7">
                  <c:v>0.397940008672038</c:v>
                </c:pt>
                <c:pt idx="8">
                  <c:v>0.632023214705406</c:v>
                </c:pt>
                <c:pt idx="9">
                  <c:v>0.823908740944319</c:v>
                </c:pt>
                <c:pt idx="10">
                  <c:v>1.0</c:v>
                </c:pt>
                <c:pt idx="11">
                  <c:v>1.176091259055681</c:v>
                </c:pt>
                <c:pt idx="12">
                  <c:v>1.367976785294594</c:v>
                </c:pt>
                <c:pt idx="13">
                  <c:v>1.602059991327962</c:v>
                </c:pt>
                <c:pt idx="14">
                  <c:v>1.954242509439325</c:v>
                </c:pt>
                <c:pt idx="15">
                  <c:v>2.278753600952829</c:v>
                </c:pt>
                <c:pt idx="16">
                  <c:v>2.99563519459755</c:v>
                </c:pt>
              </c:numCache>
            </c:numRef>
          </c:yVal>
          <c:smooth val="1"/>
        </c:ser>
        <c:ser>
          <c:idx val="3"/>
          <c:order val="3"/>
          <c:tx>
            <c:v>Test positive</c:v>
          </c:tx>
          <c:marker>
            <c:symbol val="circle"/>
            <c:size val="6"/>
          </c:marker>
          <c:dLbls>
            <c:delete val="1"/>
          </c:dLbls>
          <c:xVal>
            <c:numRef>
              <c:f>Appraise!$AG$16:$AG$18</c:f>
              <c:numCache>
                <c:formatCode>General</c:formatCode>
                <c:ptCount val="3"/>
                <c:pt idx="0">
                  <c:v>1.0</c:v>
                </c:pt>
                <c:pt idx="1">
                  <c:v>2.0</c:v>
                </c:pt>
                <c:pt idx="2">
                  <c:v>3.0</c:v>
                </c:pt>
              </c:numCache>
            </c:numRef>
          </c:xVal>
          <c:yVal>
            <c:numRef>
              <c:f>Appraise!$AI$16:$AI$18</c:f>
              <c:numCache>
                <c:formatCode>General</c:formatCode>
                <c:ptCount val="3"/>
                <c:pt idx="0">
                  <c:v>0.0</c:v>
                </c:pt>
                <c:pt idx="1">
                  <c:v>0.0</c:v>
                </c:pt>
                <c:pt idx="2">
                  <c:v>0.0</c:v>
                </c:pt>
              </c:numCache>
            </c:numRef>
          </c:yVal>
          <c:smooth val="1"/>
        </c:ser>
        <c:ser>
          <c:idx val="4"/>
          <c:order val="4"/>
          <c:tx>
            <c:v>Test negative</c:v>
          </c:tx>
          <c:marker>
            <c:symbol val="circle"/>
            <c:size val="6"/>
          </c:marker>
          <c:dLbls>
            <c:delete val="1"/>
          </c:dLbls>
          <c:xVal>
            <c:numRef>
              <c:f>Appraise!$AG$19:$AG$21</c:f>
              <c:numCache>
                <c:formatCode>General</c:formatCode>
                <c:ptCount val="3"/>
                <c:pt idx="0">
                  <c:v>1.0</c:v>
                </c:pt>
                <c:pt idx="1">
                  <c:v>2.0</c:v>
                </c:pt>
                <c:pt idx="2">
                  <c:v>3.0</c:v>
                </c:pt>
              </c:numCache>
            </c:numRef>
          </c:xVal>
          <c:yVal>
            <c:numRef>
              <c:f>Appraise!$AI$19:$AI$21</c:f>
              <c:numCache>
                <c:formatCode>General</c:formatCode>
                <c:ptCount val="3"/>
                <c:pt idx="0">
                  <c:v>0.0</c:v>
                </c:pt>
                <c:pt idx="1">
                  <c:v>0.0</c:v>
                </c:pt>
                <c:pt idx="2">
                  <c:v>0.0</c:v>
                </c:pt>
              </c:numCache>
            </c:numRef>
          </c:yVal>
          <c:smooth val="1"/>
        </c:ser>
        <c:dLbls>
          <c:showLegendKey val="0"/>
          <c:showVal val="1"/>
          <c:showCatName val="0"/>
          <c:showSerName val="0"/>
          <c:showPercent val="0"/>
          <c:showBubbleSize val="0"/>
        </c:dLbls>
        <c:axId val="2122351928"/>
        <c:axId val="2122354920"/>
      </c:scatterChart>
      <c:valAx>
        <c:axId val="2122351928"/>
        <c:scaling>
          <c:orientation val="minMax"/>
        </c:scaling>
        <c:delete val="1"/>
        <c:axPos val="b"/>
        <c:numFmt formatCode="General" sourceLinked="1"/>
        <c:majorTickMark val="out"/>
        <c:minorTickMark val="none"/>
        <c:tickLblPos val="none"/>
        <c:crossAx val="2122354920"/>
        <c:crosses val="autoZero"/>
        <c:crossBetween val="midCat"/>
      </c:valAx>
      <c:valAx>
        <c:axId val="2122354920"/>
        <c:scaling>
          <c:orientation val="minMax"/>
          <c:max val="3.1"/>
          <c:min val="-2.1"/>
        </c:scaling>
        <c:delete val="1"/>
        <c:axPos val="l"/>
        <c:numFmt formatCode="General" sourceLinked="1"/>
        <c:majorTickMark val="out"/>
        <c:minorTickMark val="none"/>
        <c:tickLblPos val="none"/>
        <c:crossAx val="2122351928"/>
        <c:crosses val="autoZero"/>
        <c:crossBetween val="midCat"/>
      </c:valAx>
      <c:spPr>
        <a:ln w="25400">
          <a:noFill/>
        </a:ln>
      </c:spPr>
    </c:plotArea>
    <c:legend>
      <c:legendPos val="r"/>
      <c:legendEntry>
        <c:idx val="0"/>
        <c:delete val="1"/>
      </c:legendEntry>
      <c:legendEntry>
        <c:idx val="1"/>
        <c:delete val="1"/>
      </c:legendEntry>
      <c:legendEntry>
        <c:idx val="2"/>
        <c:delete val="1"/>
      </c:legendEntry>
      <c:layout/>
      <c:overlay val="0"/>
    </c:legend>
    <c:plotVisOnly val="1"/>
    <c:dispBlanksAs val="gap"/>
    <c:showDLblsOverMax val="0"/>
  </c:chart>
  <c:spPr>
    <a:ln>
      <a:noFill/>
    </a:ln>
  </c:spPr>
  <c:printSettings>
    <c:headerFooter/>
    <c:pageMargins b="0.750000000000002" l="0.700000000000001" r="0.700000000000001" t="0.750000000000002"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161925</xdr:rowOff>
    </xdr:from>
    <xdr:to>
      <xdr:col>10</xdr:col>
      <xdr:colOff>504825</xdr:colOff>
      <xdr:row>17</xdr:row>
      <xdr:rowOff>0</xdr:rowOff>
    </xdr:to>
    <xdr:grpSp>
      <xdr:nvGrpSpPr>
        <xdr:cNvPr id="2" name="Group 151"/>
        <xdr:cNvGrpSpPr>
          <a:grpSpLocks/>
        </xdr:cNvGrpSpPr>
      </xdr:nvGrpSpPr>
      <xdr:grpSpPr bwMode="auto">
        <a:xfrm>
          <a:off x="3230880" y="1889125"/>
          <a:ext cx="2272665" cy="213423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7" name="Line 138"/>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139"/>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sp macro="" textlink="">
        <xdr:nvSpPr>
          <xdr:cNvPr id="6" name="Line 150"/>
          <xdr:cNvSpPr>
            <a:spLocks noChangeShapeType="1"/>
          </xdr:cNvSpPr>
        </xdr:nvSpPr>
        <xdr:spPr bwMode="auto">
          <a:xfrm>
            <a:off x="225" y="151"/>
            <a:ext cx="125" cy="0"/>
          </a:xfrm>
          <a:prstGeom prst="line">
            <a:avLst/>
          </a:prstGeom>
          <a:noFill/>
          <a:ln w="9525">
            <a:solidFill>
              <a:srgbClr val="000000"/>
            </a:solidFill>
            <a:round/>
            <a:headEnd/>
            <a:tailEnd/>
          </a:ln>
          <a:effectLst/>
        </xdr:spPr>
      </xdr:sp>
    </xdr:grpSp>
    <xdr:clientData/>
  </xdr:twoCellAnchor>
  <xdr:twoCellAnchor>
    <xdr:from>
      <xdr:col>7</xdr:col>
      <xdr:colOff>0</xdr:colOff>
      <xdr:row>19</xdr:row>
      <xdr:rowOff>158750</xdr:rowOff>
    </xdr:from>
    <xdr:to>
      <xdr:col>11</xdr:col>
      <xdr:colOff>0</xdr:colOff>
      <xdr:row>31</xdr:row>
      <xdr:rowOff>1</xdr:rowOff>
    </xdr:to>
    <xdr:grpSp>
      <xdr:nvGrpSpPr>
        <xdr:cNvPr id="9" name="Group 135"/>
        <xdr:cNvGrpSpPr>
          <a:grpSpLocks/>
        </xdr:cNvGrpSpPr>
      </xdr:nvGrpSpPr>
      <xdr:grpSpPr bwMode="auto">
        <a:xfrm>
          <a:off x="3230880" y="4677410"/>
          <a:ext cx="2357120" cy="1703071"/>
          <a:chOff x="508" y="291"/>
          <a:chExt cx="128" cy="108"/>
        </a:xfrm>
      </xdr:grpSpPr>
      <xdr:sp macro="" textlink="">
        <xdr:nvSpPr>
          <xdr:cNvPr id="10" name="Oval 132"/>
          <xdr:cNvSpPr>
            <a:spLocks noChangeArrowheads="1"/>
          </xdr:cNvSpPr>
        </xdr:nvSpPr>
        <xdr:spPr bwMode="auto">
          <a:xfrm>
            <a:off x="508" y="291"/>
            <a:ext cx="128" cy="108"/>
          </a:xfrm>
          <a:prstGeom prst="ellipse">
            <a:avLst/>
          </a:prstGeom>
          <a:noFill/>
          <a:ln w="9525">
            <a:solidFill>
              <a:schemeClr val="tx1">
                <a:lumMod val="65000"/>
                <a:lumOff val="35000"/>
              </a:schemeClr>
            </a:solidFill>
            <a:round/>
            <a:headEnd/>
            <a:tailEnd/>
          </a:ln>
          <a:effectLst/>
        </xdr:spPr>
      </xdr:sp>
      <xdr:sp macro="" textlink="">
        <xdr:nvSpPr>
          <xdr:cNvPr id="11" name="Oval 133"/>
          <xdr:cNvSpPr>
            <a:spLocks noChangeArrowheads="1"/>
          </xdr:cNvSpPr>
        </xdr:nvSpPr>
        <xdr:spPr bwMode="auto">
          <a:xfrm>
            <a:off x="510" y="325"/>
            <a:ext cx="125" cy="41"/>
          </a:xfrm>
          <a:prstGeom prst="ellipse">
            <a:avLst/>
          </a:prstGeom>
          <a:noFill/>
          <a:ln w="9525">
            <a:solidFill>
              <a:schemeClr val="tx1">
                <a:lumMod val="65000"/>
                <a:lumOff val="35000"/>
              </a:schemeClr>
            </a:solidFill>
            <a:prstDash val="dash"/>
            <a:round/>
            <a:headEnd/>
            <a:tailEnd/>
          </a:ln>
          <a:effectLst/>
        </xdr:spPr>
      </xdr:sp>
    </xdr:grpSp>
    <xdr:clientData/>
  </xdr:twoCellAnchor>
  <xdr:twoCellAnchor>
    <xdr:from>
      <xdr:col>7</xdr:col>
      <xdr:colOff>314324</xdr:colOff>
      <xdr:row>35</xdr:row>
      <xdr:rowOff>0</xdr:rowOff>
    </xdr:from>
    <xdr:to>
      <xdr:col>10</xdr:col>
      <xdr:colOff>171449</xdr:colOff>
      <xdr:row>42</xdr:row>
      <xdr:rowOff>28575</xdr:rowOff>
    </xdr:to>
    <xdr:grpSp>
      <xdr:nvGrpSpPr>
        <xdr:cNvPr id="12" name="Group 131"/>
        <xdr:cNvGrpSpPr>
          <a:grpSpLocks/>
        </xdr:cNvGrpSpPr>
      </xdr:nvGrpSpPr>
      <xdr:grpSpPr bwMode="auto">
        <a:xfrm>
          <a:off x="3545204" y="7020560"/>
          <a:ext cx="1624965" cy="1095375"/>
          <a:chOff x="503" y="463"/>
          <a:chExt cx="100" cy="87"/>
        </a:xfrm>
      </xdr:grpSpPr>
      <xdr:sp macro="" textlink="">
        <xdr:nvSpPr>
          <xdr:cNvPr id="13" name="Rectangle 128"/>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4" name="Line 130"/>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19</xdr:col>
      <xdr:colOff>327660</xdr:colOff>
      <xdr:row>0</xdr:row>
      <xdr:rowOff>57150</xdr:rowOff>
    </xdr:from>
    <xdr:to>
      <xdr:col>20</xdr:col>
      <xdr:colOff>133350</xdr:colOff>
      <xdr:row>3</xdr:row>
      <xdr:rowOff>144780</xdr:rowOff>
    </xdr:to>
    <xdr:grpSp>
      <xdr:nvGrpSpPr>
        <xdr:cNvPr id="15" name="Group 23"/>
        <xdr:cNvGrpSpPr>
          <a:grpSpLocks/>
        </xdr:cNvGrpSpPr>
      </xdr:nvGrpSpPr>
      <xdr:grpSpPr bwMode="auto">
        <a:xfrm>
          <a:off x="9512300" y="57150"/>
          <a:ext cx="242570" cy="920750"/>
          <a:chOff x="915" y="1"/>
          <a:chExt cx="23" cy="59"/>
        </a:xfrm>
      </xdr:grpSpPr>
      <xdr:sp macro="" textlink="">
        <xdr:nvSpPr>
          <xdr:cNvPr id="16"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7"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8"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twoCellAnchor>
    <xdr:from>
      <xdr:col>22</xdr:col>
      <xdr:colOff>752475</xdr:colOff>
      <xdr:row>14</xdr:row>
      <xdr:rowOff>171450</xdr:rowOff>
    </xdr:from>
    <xdr:to>
      <xdr:col>34</xdr:col>
      <xdr:colOff>171450</xdr:colOff>
      <xdr:row>54</xdr:row>
      <xdr:rowOff>123826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0.17181</cdr:x>
      <cdr:y>0.88519</cdr:y>
    </cdr:from>
    <cdr:to>
      <cdr:x>0.30895</cdr:x>
      <cdr:y>0.97734</cdr:y>
    </cdr:to>
    <cdr:sp macro="" textlink="">
      <cdr:nvSpPr>
        <cdr:cNvPr id="2" name="TextBox 1"/>
        <cdr:cNvSpPr txBox="1"/>
      </cdr:nvSpPr>
      <cdr:spPr>
        <a:xfrm xmlns:a="http://schemas.openxmlformats.org/drawingml/2006/main">
          <a:off x="661160" y="5581632"/>
          <a:ext cx="527729" cy="5810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NZ" sz="1100"/>
            <a:t>Pretest </a:t>
          </a:r>
        </a:p>
        <a:p xmlns:a="http://schemas.openxmlformats.org/drawingml/2006/main">
          <a:pPr algn="ctr"/>
          <a:r>
            <a:rPr lang="en-NZ" sz="1100"/>
            <a:t>probability</a:t>
          </a:r>
        </a:p>
      </cdr:txBody>
    </cdr:sp>
  </cdr:relSizeAnchor>
  <cdr:relSizeAnchor xmlns:cdr="http://schemas.openxmlformats.org/drawingml/2006/chartDrawing">
    <cdr:from>
      <cdr:x>0.55895</cdr:x>
      <cdr:y>0.88368</cdr:y>
    </cdr:from>
    <cdr:to>
      <cdr:x>0.69609</cdr:x>
      <cdr:y>0.97583</cdr:y>
    </cdr:to>
    <cdr:sp macro="" textlink="">
      <cdr:nvSpPr>
        <cdr:cNvPr id="3" name="TextBox 1"/>
        <cdr:cNvSpPr txBox="1"/>
      </cdr:nvSpPr>
      <cdr:spPr>
        <a:xfrm xmlns:a="http://schemas.openxmlformats.org/drawingml/2006/main">
          <a:off x="2150914" y="5572111"/>
          <a:ext cx="527728" cy="5810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Posttest</a:t>
          </a:r>
        </a:p>
        <a:p xmlns:a="http://schemas.openxmlformats.org/drawingml/2006/main">
          <a:pPr algn="ctr"/>
          <a:r>
            <a:rPr lang="en-NZ" sz="1100"/>
            <a:t>probability</a:t>
          </a:r>
        </a:p>
      </cdr:txBody>
    </cdr:sp>
  </cdr:relSizeAnchor>
  <cdr:relSizeAnchor xmlns:cdr="http://schemas.openxmlformats.org/drawingml/2006/chartDrawing">
    <cdr:from>
      <cdr:x>0.37038</cdr:x>
      <cdr:y>0.88217</cdr:y>
    </cdr:from>
    <cdr:to>
      <cdr:x>0.50752</cdr:x>
      <cdr:y>0.97432</cdr:y>
    </cdr:to>
    <cdr:sp macro="" textlink="">
      <cdr:nvSpPr>
        <cdr:cNvPr id="4" name="TextBox 1"/>
        <cdr:cNvSpPr txBox="1"/>
      </cdr:nvSpPr>
      <cdr:spPr>
        <a:xfrm xmlns:a="http://schemas.openxmlformats.org/drawingml/2006/main">
          <a:off x="1425278" y="5562590"/>
          <a:ext cx="527728" cy="5810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Likelihood</a:t>
          </a:r>
          <a:endParaRPr lang="en-NZ" sz="1100" baseline="0"/>
        </a:p>
        <a:p xmlns:a="http://schemas.openxmlformats.org/drawingml/2006/main">
          <a:pPr algn="ctr"/>
          <a:r>
            <a:rPr lang="en-NZ" sz="1100" baseline="0"/>
            <a:t>ratio</a:t>
          </a:r>
        </a:p>
      </cdr:txBody>
    </cdr:sp>
  </cdr:relSizeAnchor>
  <cdr:relSizeAnchor xmlns:cdr="http://schemas.openxmlformats.org/drawingml/2006/chartDrawing">
    <cdr:from>
      <cdr:x>0</cdr:x>
      <cdr:y>0</cdr:y>
    </cdr:from>
    <cdr:to>
      <cdr:x>0</cdr:x>
      <cdr:y>0</cdr:y>
    </cdr:to>
    <cdr:sp macro="" textlink="">
      <cdr:nvSpPr>
        <cdr:cNvPr id="6" name="Straight Connector 5"/>
        <cdr:cNvSpPr/>
      </cdr:nvSpPr>
      <cdr:spPr>
        <a:xfrm xmlns:a="http://schemas.openxmlformats.org/drawingml/2006/main">
          <a:off x="-5838825" y="-38099"/>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8" name="Straight Connector 7"/>
        <cdr:cNvSpPr/>
      </cdr:nvSpPr>
      <cdr:spPr>
        <a:xfrm xmlns:a="http://schemas.openxmlformats.org/drawingml/2006/main">
          <a:off x="-5838825" y="-38099"/>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285739</xdr:rowOff>
    </xdr:from>
    <xdr:to>
      <xdr:col>4</xdr:col>
      <xdr:colOff>9900</xdr:colOff>
      <xdr:row>6</xdr:row>
      <xdr:rowOff>43042</xdr:rowOff>
    </xdr:to>
    <xdr:pic>
      <xdr:nvPicPr>
        <xdr:cNvPr id="2" name="Picture 1"/>
        <xdr:cNvPicPr>
          <a:picLocks noChangeAspect="1"/>
        </xdr:cNvPicPr>
      </xdr:nvPicPr>
      <xdr:blipFill>
        <a:blip xmlns:r="http://schemas.openxmlformats.org/officeDocument/2006/relationships" r:embed="rId1"/>
        <a:srcRect/>
        <a:stretch>
          <a:fillRect/>
        </a:stretch>
      </xdr:blipFill>
      <xdr:spPr bwMode="auto">
        <a:xfrm>
          <a:off x="0" y="1073139"/>
          <a:ext cx="8747500" cy="133210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I28"/>
  <sheetViews>
    <sheetView showGridLines="0" tabSelected="1" zoomScale="125" zoomScaleNormal="125" zoomScalePageLayoutView="125" workbookViewId="0">
      <selection activeCell="B3" sqref="B3:E3"/>
    </sheetView>
  </sheetViews>
  <sheetFormatPr baseColWidth="10" defaultColWidth="8.83203125" defaultRowHeight="14" x14ac:dyDescent="0"/>
  <cols>
    <col min="1" max="1" width="18.33203125" style="168" customWidth="1"/>
    <col min="2" max="3" width="11.6640625" style="168" customWidth="1"/>
    <col min="4" max="4" width="5.6640625" style="168" customWidth="1"/>
    <col min="5" max="5" width="22.6640625" style="168" customWidth="1"/>
    <col min="6" max="6" width="5.6640625" style="168" customWidth="1"/>
    <col min="7" max="7" width="22.6640625" style="168" customWidth="1"/>
    <col min="8" max="8" width="5.6640625" style="168" customWidth="1"/>
    <col min="9" max="16384" width="8.83203125" style="168"/>
  </cols>
  <sheetData>
    <row r="1" spans="1:9" ht="18">
      <c r="A1" s="257" t="s">
        <v>185</v>
      </c>
      <c r="B1" s="258"/>
      <c r="C1" s="258"/>
      <c r="D1" s="258"/>
      <c r="E1" s="258"/>
      <c r="F1" s="258"/>
      <c r="G1" s="258"/>
      <c r="H1" s="259"/>
    </row>
    <row r="2" spans="1:9" ht="15">
      <c r="A2" s="260" t="s">
        <v>154</v>
      </c>
      <c r="B2" s="261"/>
      <c r="C2" s="261"/>
      <c r="D2" s="261"/>
      <c r="E2" s="261"/>
      <c r="F2" s="261"/>
      <c r="G2" s="261"/>
      <c r="H2" s="262"/>
    </row>
    <row r="3" spans="1:9">
      <c r="A3" s="234" t="s">
        <v>0</v>
      </c>
      <c r="B3" s="265"/>
      <c r="C3" s="266"/>
      <c r="D3" s="266"/>
      <c r="E3" s="267"/>
      <c r="F3" s="222" t="s">
        <v>153</v>
      </c>
      <c r="G3" s="263"/>
      <c r="H3" s="264"/>
      <c r="I3" s="233"/>
    </row>
    <row r="4" spans="1:9">
      <c r="A4" s="232" t="s">
        <v>152</v>
      </c>
      <c r="B4" s="231"/>
      <c r="C4" s="231"/>
      <c r="D4" s="231"/>
      <c r="E4" s="231"/>
      <c r="F4" s="231"/>
      <c r="G4" s="231"/>
      <c r="H4" s="230"/>
    </row>
    <row r="5" spans="1:9" ht="104" customHeight="1">
      <c r="A5" s="273" t="s">
        <v>179</v>
      </c>
      <c r="B5" s="274"/>
      <c r="C5" s="274"/>
      <c r="D5" s="274"/>
      <c r="E5" s="274"/>
      <c r="F5" s="274"/>
      <c r="G5" s="274"/>
      <c r="H5" s="275"/>
    </row>
    <row r="6" spans="1:9" ht="33" customHeight="1">
      <c r="A6" s="276" t="s">
        <v>171</v>
      </c>
      <c r="B6" s="277"/>
      <c r="C6" s="277"/>
      <c r="D6" s="277"/>
      <c r="E6" s="277"/>
      <c r="F6" s="277"/>
      <c r="G6" s="277"/>
      <c r="H6" s="278"/>
    </row>
    <row r="7" spans="1:9" ht="33" customHeight="1">
      <c r="A7" s="279" t="s">
        <v>172</v>
      </c>
      <c r="B7" s="280"/>
      <c r="C7" s="253"/>
      <c r="D7" s="254"/>
      <c r="E7" s="254"/>
      <c r="F7" s="254"/>
      <c r="G7" s="254"/>
      <c r="H7" s="255"/>
    </row>
    <row r="8" spans="1:9" ht="30" customHeight="1">
      <c r="A8" s="268" t="s">
        <v>151</v>
      </c>
      <c r="B8" s="269"/>
      <c r="C8" s="270" t="s">
        <v>150</v>
      </c>
      <c r="D8" s="271"/>
      <c r="E8" s="271"/>
      <c r="F8" s="271"/>
      <c r="G8" s="271"/>
      <c r="H8" s="272"/>
    </row>
    <row r="9" spans="1:9" ht="60" customHeight="1">
      <c r="A9" s="268" t="s">
        <v>149</v>
      </c>
      <c r="B9" s="269"/>
      <c r="C9" s="270" t="s">
        <v>148</v>
      </c>
      <c r="D9" s="271"/>
      <c r="E9" s="271"/>
      <c r="F9" s="271"/>
      <c r="G9" s="271"/>
      <c r="H9" s="272"/>
    </row>
    <row r="10" spans="1:9" ht="51" customHeight="1">
      <c r="A10" s="268" t="s">
        <v>147</v>
      </c>
      <c r="B10" s="269"/>
      <c r="C10" s="270" t="s">
        <v>146</v>
      </c>
      <c r="D10" s="271"/>
      <c r="E10" s="271"/>
      <c r="F10" s="271"/>
      <c r="G10" s="271"/>
      <c r="H10" s="272"/>
    </row>
    <row r="11" spans="1:9" ht="45" customHeight="1">
      <c r="A11" s="268" t="s">
        <v>145</v>
      </c>
      <c r="B11" s="269"/>
      <c r="C11" s="270" t="s">
        <v>144</v>
      </c>
      <c r="D11" s="271"/>
      <c r="E11" s="271"/>
      <c r="F11" s="271"/>
      <c r="G11" s="271"/>
      <c r="H11" s="272"/>
    </row>
    <row r="12" spans="1:9" ht="27" customHeight="1">
      <c r="A12" s="268" t="s">
        <v>143</v>
      </c>
      <c r="B12" s="269"/>
      <c r="C12" s="270" t="s">
        <v>142</v>
      </c>
      <c r="D12" s="271"/>
      <c r="E12" s="271"/>
      <c r="F12" s="271"/>
      <c r="G12" s="271"/>
      <c r="H12" s="272"/>
    </row>
    <row r="13" spans="1:9">
      <c r="A13" s="282" t="s">
        <v>182</v>
      </c>
      <c r="B13" s="283"/>
      <c r="C13" s="283"/>
      <c r="D13" s="283"/>
      <c r="E13" s="283"/>
      <c r="F13" s="283"/>
      <c r="G13" s="283"/>
      <c r="H13" s="284"/>
    </row>
    <row r="14" spans="1:9" ht="39" customHeight="1">
      <c r="A14" s="229" t="s">
        <v>141</v>
      </c>
      <c r="B14" s="285" t="s">
        <v>140</v>
      </c>
      <c r="C14" s="285"/>
      <c r="D14" s="229"/>
      <c r="E14" s="229" t="s">
        <v>139</v>
      </c>
      <c r="F14" s="229"/>
      <c r="G14" s="229" t="s">
        <v>138</v>
      </c>
      <c r="H14" s="229"/>
    </row>
    <row r="15" spans="1:9" ht="60" customHeight="1">
      <c r="A15" s="228" t="s">
        <v>137</v>
      </c>
      <c r="B15" s="256" t="s">
        <v>136</v>
      </c>
      <c r="C15" s="256"/>
      <c r="D15" s="226" t="s">
        <v>130</v>
      </c>
      <c r="E15" s="227" t="s">
        <v>135</v>
      </c>
      <c r="F15" s="226" t="s">
        <v>130</v>
      </c>
      <c r="G15" s="227" t="s">
        <v>135</v>
      </c>
      <c r="H15" s="226" t="s">
        <v>128</v>
      </c>
    </row>
    <row r="16" spans="1:9" ht="45" customHeight="1">
      <c r="A16" s="228" t="s">
        <v>134</v>
      </c>
      <c r="B16" s="256" t="s">
        <v>131</v>
      </c>
      <c r="C16" s="256"/>
      <c r="D16" s="226" t="s">
        <v>130</v>
      </c>
      <c r="E16" s="227" t="s">
        <v>129</v>
      </c>
      <c r="F16" s="226" t="s">
        <v>130</v>
      </c>
      <c r="G16" s="227" t="s">
        <v>129</v>
      </c>
      <c r="H16" s="226" t="s">
        <v>128</v>
      </c>
    </row>
    <row r="17" spans="1:8" ht="45" customHeight="1">
      <c r="A17" s="228" t="s">
        <v>133</v>
      </c>
      <c r="B17" s="256" t="s">
        <v>131</v>
      </c>
      <c r="C17" s="256"/>
      <c r="D17" s="226" t="s">
        <v>130</v>
      </c>
      <c r="E17" s="227" t="s">
        <v>129</v>
      </c>
      <c r="F17" s="226" t="s">
        <v>130</v>
      </c>
      <c r="G17" s="227" t="s">
        <v>129</v>
      </c>
      <c r="H17" s="226" t="s">
        <v>128</v>
      </c>
    </row>
    <row r="18" spans="1:8" ht="45" customHeight="1">
      <c r="A18" s="228" t="s">
        <v>132</v>
      </c>
      <c r="B18" s="256" t="s">
        <v>131</v>
      </c>
      <c r="C18" s="256"/>
      <c r="D18" s="226" t="s">
        <v>130</v>
      </c>
      <c r="E18" s="227" t="s">
        <v>129</v>
      </c>
      <c r="F18" s="226" t="s">
        <v>130</v>
      </c>
      <c r="G18" s="227" t="s">
        <v>129</v>
      </c>
      <c r="H18" s="226" t="s">
        <v>128</v>
      </c>
    </row>
    <row r="19" spans="1:8" ht="30" customHeight="1">
      <c r="A19" s="225" t="s">
        <v>127</v>
      </c>
      <c r="B19" s="270" t="s">
        <v>126</v>
      </c>
      <c r="C19" s="271"/>
      <c r="D19" s="271"/>
      <c r="E19" s="271"/>
      <c r="F19" s="271"/>
      <c r="G19" s="271"/>
      <c r="H19" s="272"/>
    </row>
    <row r="20" spans="1:8">
      <c r="A20" s="281" t="s">
        <v>125</v>
      </c>
      <c r="B20" s="281"/>
      <c r="C20" s="281"/>
      <c r="D20" s="281"/>
      <c r="E20" s="281"/>
      <c r="F20" s="281"/>
      <c r="G20" s="281"/>
      <c r="H20" s="281"/>
    </row>
    <row r="21" spans="1:8" ht="30" customHeight="1">
      <c r="A21" s="256" t="s">
        <v>124</v>
      </c>
      <c r="B21" s="256"/>
      <c r="C21" s="256"/>
      <c r="D21" s="256"/>
      <c r="E21" s="256"/>
      <c r="F21" s="256"/>
      <c r="G21" s="256"/>
      <c r="H21" s="256"/>
    </row>
    <row r="22" spans="1:8">
      <c r="A22" s="281" t="s">
        <v>123</v>
      </c>
      <c r="B22" s="281"/>
      <c r="C22" s="281"/>
      <c r="D22" s="281"/>
      <c r="E22" s="281"/>
      <c r="F22" s="281"/>
      <c r="G22" s="281"/>
      <c r="H22" s="281"/>
    </row>
    <row r="23" spans="1:8" ht="30" customHeight="1">
      <c r="A23" s="256" t="s">
        <v>122</v>
      </c>
      <c r="B23" s="256"/>
      <c r="C23" s="256"/>
      <c r="D23" s="256"/>
      <c r="E23" s="256"/>
      <c r="F23" s="256"/>
      <c r="G23" s="256"/>
      <c r="H23" s="256"/>
    </row>
    <row r="24" spans="1:8">
      <c r="A24" s="281" t="s">
        <v>121</v>
      </c>
      <c r="B24" s="281"/>
      <c r="C24" s="281"/>
      <c r="D24" s="281"/>
      <c r="E24" s="281"/>
      <c r="F24" s="281"/>
      <c r="G24" s="281"/>
      <c r="H24" s="281"/>
    </row>
    <row r="25" spans="1:8" ht="30" customHeight="1">
      <c r="A25" s="256" t="s">
        <v>120</v>
      </c>
      <c r="B25" s="256"/>
      <c r="C25" s="256"/>
      <c r="D25" s="256"/>
      <c r="E25" s="256"/>
      <c r="F25" s="256"/>
      <c r="G25" s="256"/>
      <c r="H25" s="256"/>
    </row>
    <row r="26" spans="1:8">
      <c r="A26" s="281" t="s">
        <v>119</v>
      </c>
      <c r="B26" s="281"/>
      <c r="C26" s="281"/>
      <c r="D26" s="281"/>
      <c r="E26" s="281"/>
      <c r="F26" s="281"/>
      <c r="G26" s="281"/>
      <c r="H26" s="281"/>
    </row>
    <row r="27" spans="1:8" ht="60" customHeight="1" thickBot="1">
      <c r="A27" s="256" t="s">
        <v>118</v>
      </c>
      <c r="B27" s="256"/>
      <c r="C27" s="256"/>
      <c r="D27" s="256"/>
      <c r="E27" s="256"/>
      <c r="F27" s="256"/>
      <c r="G27" s="256"/>
      <c r="H27" s="256"/>
    </row>
    <row r="28" spans="1:8">
      <c r="A28" s="224"/>
      <c r="B28" s="224"/>
      <c r="C28" s="224"/>
      <c r="D28" s="224"/>
      <c r="E28" s="224"/>
      <c r="F28" s="224" t="s">
        <v>16</v>
      </c>
      <c r="G28" s="223" t="s">
        <v>17</v>
      </c>
      <c r="H28" s="223"/>
    </row>
  </sheetData>
  <sheetProtection sheet="1" objects="1" scenarios="1" formatRows="0" selectLockedCells="1"/>
  <mergeCells count="33">
    <mergeCell ref="B18:C18"/>
    <mergeCell ref="B19:H19"/>
    <mergeCell ref="A20:H20"/>
    <mergeCell ref="A13:H13"/>
    <mergeCell ref="B14:C14"/>
    <mergeCell ref="A27:H27"/>
    <mergeCell ref="A21:H21"/>
    <mergeCell ref="A22:H22"/>
    <mergeCell ref="A23:H23"/>
    <mergeCell ref="A24:H24"/>
    <mergeCell ref="A25:H25"/>
    <mergeCell ref="A26:H26"/>
    <mergeCell ref="A7:B7"/>
    <mergeCell ref="B16:C16"/>
    <mergeCell ref="C10:H10"/>
    <mergeCell ref="B15:C15"/>
    <mergeCell ref="C11:H11"/>
    <mergeCell ref="C7:H7"/>
    <mergeCell ref="B17:C17"/>
    <mergeCell ref="A1:H1"/>
    <mergeCell ref="A2:H2"/>
    <mergeCell ref="G3:H3"/>
    <mergeCell ref="B3:E3"/>
    <mergeCell ref="A12:B12"/>
    <mergeCell ref="C12:H12"/>
    <mergeCell ref="A5:H5"/>
    <mergeCell ref="A6:H6"/>
    <mergeCell ref="A8:B8"/>
    <mergeCell ref="C8:H8"/>
    <mergeCell ref="A9:B9"/>
    <mergeCell ref="C9:H9"/>
    <mergeCell ref="A10:B10"/>
    <mergeCell ref="A11:B11"/>
  </mergeCells>
  <dataValidations xWindow="871" yWindow="285" count="1">
    <dataValidation allowBlank="1" showInputMessage="1" showErrorMessage="1" promptTitle="Assess by?" prompt="Who performed this assessment?  Enter initials or own self-identifier. (You can increase the size of the yellow areas on this sheet by clicking on the line under the numbers on the left of the sheet and dragging down)" sqref="B3:E3"/>
  </dataValidations>
  <pageMargins left="0.70866141732283472" right="0.70866141732283472" top="0.74803149606299213" bottom="0.74803149606299213" header="0.31496062992125984" footer="0.31496062992125984"/>
  <pageSetup paperSize="9" scale="78" fitToHeight="0" orientation="portrait"/>
  <headerFooter>
    <oddFooter xml:space="preserve">&amp;L&amp;F, &amp;A
&amp;D
&amp;R
Downloadable from  www.epiq.co.nz
Copyright © 2004 Rod Jackson, University of Auckland </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pageSetUpPr fitToPage="1"/>
  </sheetPr>
  <dimension ref="A1:AL88"/>
  <sheetViews>
    <sheetView showGridLines="0" zoomScale="125" zoomScaleNormal="125" zoomScalePageLayoutView="125" workbookViewId="0">
      <selection activeCell="D7" sqref="D7:G7"/>
    </sheetView>
  </sheetViews>
  <sheetFormatPr baseColWidth="10" defaultColWidth="8.83203125" defaultRowHeight="13" x14ac:dyDescent="0"/>
  <cols>
    <col min="1" max="1" width="3.6640625" style="13" customWidth="1"/>
    <col min="2" max="2" width="2.33203125" style="13" customWidth="1"/>
    <col min="3" max="3" width="17.6640625" style="13" customWidth="1"/>
    <col min="4" max="4" width="8.83203125" style="13" customWidth="1"/>
    <col min="5" max="5" width="1.5" style="13" customWidth="1"/>
    <col min="6" max="6" width="5.6640625" style="13" customWidth="1"/>
    <col min="7" max="7" width="2.5" style="13" customWidth="1"/>
    <col min="8" max="11" width="7.6640625" style="13" customWidth="1"/>
    <col min="12" max="12" width="7" style="13" customWidth="1"/>
    <col min="13" max="21" width="5.6640625" style="13" customWidth="1"/>
    <col min="22" max="22" width="1.5" style="13" customWidth="1"/>
    <col min="23" max="23" width="12.83203125" style="13" customWidth="1"/>
    <col min="24" max="24" width="12.5" style="13" bestFit="1" customWidth="1"/>
    <col min="25" max="25" width="8.33203125" style="13" customWidth="1"/>
    <col min="26" max="26" width="7" style="13" customWidth="1"/>
    <col min="27" max="29" width="8.83203125" style="13"/>
    <col min="30" max="30" width="5.5" style="13" customWidth="1"/>
    <col min="31" max="31" width="7.1640625" style="13" customWidth="1"/>
    <col min="32" max="32" width="8.83203125" style="13"/>
    <col min="33" max="33" width="5.1640625" style="13" customWidth="1"/>
    <col min="34" max="34" width="7.33203125" style="13" customWidth="1"/>
    <col min="35" max="257" width="8.83203125" style="13"/>
    <col min="258" max="258" width="3.6640625" style="13" customWidth="1"/>
    <col min="259" max="259" width="2.33203125" style="13" customWidth="1"/>
    <col min="260" max="260" width="14.5" style="13" customWidth="1"/>
    <col min="261" max="261" width="8.83203125" style="13" customWidth="1"/>
    <col min="262" max="262" width="1.5" style="13" customWidth="1"/>
    <col min="263" max="267" width="5.83203125" style="13" customWidth="1"/>
    <col min="268" max="268" width="7" style="13" customWidth="1"/>
    <col min="269" max="274" width="6" style="13" customWidth="1"/>
    <col min="275" max="277" width="5.5" style="13" customWidth="1"/>
    <col min="278" max="278" width="1.5" style="13" customWidth="1"/>
    <col min="279" max="279" width="12.83203125" style="13" customWidth="1"/>
    <col min="280" max="281" width="12.5" style="13" bestFit="1" customWidth="1"/>
    <col min="282" max="513" width="8.83203125" style="13"/>
    <col min="514" max="514" width="3.6640625" style="13" customWidth="1"/>
    <col min="515" max="515" width="2.33203125" style="13" customWidth="1"/>
    <col min="516" max="516" width="14.5" style="13" customWidth="1"/>
    <col min="517" max="517" width="8.83203125" style="13" customWidth="1"/>
    <col min="518" max="518" width="1.5" style="13" customWidth="1"/>
    <col min="519" max="523" width="5.83203125" style="13" customWidth="1"/>
    <col min="524" max="524" width="7" style="13" customWidth="1"/>
    <col min="525" max="530" width="6" style="13" customWidth="1"/>
    <col min="531" max="533" width="5.5" style="13" customWidth="1"/>
    <col min="534" max="534" width="1.5" style="13" customWidth="1"/>
    <col min="535" max="535" width="12.83203125" style="13" customWidth="1"/>
    <col min="536" max="537" width="12.5" style="13" bestFit="1" customWidth="1"/>
    <col min="538" max="769" width="8.83203125" style="13"/>
    <col min="770" max="770" width="3.6640625" style="13" customWidth="1"/>
    <col min="771" max="771" width="2.33203125" style="13" customWidth="1"/>
    <col min="772" max="772" width="14.5" style="13" customWidth="1"/>
    <col min="773" max="773" width="8.83203125" style="13" customWidth="1"/>
    <col min="774" max="774" width="1.5" style="13" customWidth="1"/>
    <col min="775" max="779" width="5.83203125" style="13" customWidth="1"/>
    <col min="780" max="780" width="7" style="13" customWidth="1"/>
    <col min="781" max="786" width="6" style="13" customWidth="1"/>
    <col min="787" max="789" width="5.5" style="13" customWidth="1"/>
    <col min="790" max="790" width="1.5" style="13" customWidth="1"/>
    <col min="791" max="791" width="12.83203125" style="13" customWidth="1"/>
    <col min="792" max="793" width="12.5" style="13" bestFit="1" customWidth="1"/>
    <col min="794" max="1025" width="8.83203125" style="13"/>
    <col min="1026" max="1026" width="3.6640625" style="13" customWidth="1"/>
    <col min="1027" max="1027" width="2.33203125" style="13" customWidth="1"/>
    <col min="1028" max="1028" width="14.5" style="13" customWidth="1"/>
    <col min="1029" max="1029" width="8.83203125" style="13" customWidth="1"/>
    <col min="1030" max="1030" width="1.5" style="13" customWidth="1"/>
    <col min="1031" max="1035" width="5.83203125" style="13" customWidth="1"/>
    <col min="1036" max="1036" width="7" style="13" customWidth="1"/>
    <col min="1037" max="1042" width="6" style="13" customWidth="1"/>
    <col min="1043" max="1045" width="5.5" style="13" customWidth="1"/>
    <col min="1046" max="1046" width="1.5" style="13" customWidth="1"/>
    <col min="1047" max="1047" width="12.83203125" style="13" customWidth="1"/>
    <col min="1048" max="1049" width="12.5" style="13" bestFit="1" customWidth="1"/>
    <col min="1050" max="1281" width="8.83203125" style="13"/>
    <col min="1282" max="1282" width="3.6640625" style="13" customWidth="1"/>
    <col min="1283" max="1283" width="2.33203125" style="13" customWidth="1"/>
    <col min="1284" max="1284" width="14.5" style="13" customWidth="1"/>
    <col min="1285" max="1285" width="8.83203125" style="13" customWidth="1"/>
    <col min="1286" max="1286" width="1.5" style="13" customWidth="1"/>
    <col min="1287" max="1291" width="5.83203125" style="13" customWidth="1"/>
    <col min="1292" max="1292" width="7" style="13" customWidth="1"/>
    <col min="1293" max="1298" width="6" style="13" customWidth="1"/>
    <col min="1299" max="1301" width="5.5" style="13" customWidth="1"/>
    <col min="1302" max="1302" width="1.5" style="13" customWidth="1"/>
    <col min="1303" max="1303" width="12.83203125" style="13" customWidth="1"/>
    <col min="1304" max="1305" width="12.5" style="13" bestFit="1" customWidth="1"/>
    <col min="1306" max="1537" width="8.83203125" style="13"/>
    <col min="1538" max="1538" width="3.6640625" style="13" customWidth="1"/>
    <col min="1539" max="1539" width="2.33203125" style="13" customWidth="1"/>
    <col min="1540" max="1540" width="14.5" style="13" customWidth="1"/>
    <col min="1541" max="1541" width="8.83203125" style="13" customWidth="1"/>
    <col min="1542" max="1542" width="1.5" style="13" customWidth="1"/>
    <col min="1543" max="1547" width="5.83203125" style="13" customWidth="1"/>
    <col min="1548" max="1548" width="7" style="13" customWidth="1"/>
    <col min="1549" max="1554" width="6" style="13" customWidth="1"/>
    <col min="1555" max="1557" width="5.5" style="13" customWidth="1"/>
    <col min="1558" max="1558" width="1.5" style="13" customWidth="1"/>
    <col min="1559" max="1559" width="12.83203125" style="13" customWidth="1"/>
    <col min="1560" max="1561" width="12.5" style="13" bestFit="1" customWidth="1"/>
    <col min="1562" max="1793" width="8.83203125" style="13"/>
    <col min="1794" max="1794" width="3.6640625" style="13" customWidth="1"/>
    <col min="1795" max="1795" width="2.33203125" style="13" customWidth="1"/>
    <col min="1796" max="1796" width="14.5" style="13" customWidth="1"/>
    <col min="1797" max="1797" width="8.83203125" style="13" customWidth="1"/>
    <col min="1798" max="1798" width="1.5" style="13" customWidth="1"/>
    <col min="1799" max="1803" width="5.83203125" style="13" customWidth="1"/>
    <col min="1804" max="1804" width="7" style="13" customWidth="1"/>
    <col min="1805" max="1810" width="6" style="13" customWidth="1"/>
    <col min="1811" max="1813" width="5.5" style="13" customWidth="1"/>
    <col min="1814" max="1814" width="1.5" style="13" customWidth="1"/>
    <col min="1815" max="1815" width="12.83203125" style="13" customWidth="1"/>
    <col min="1816" max="1817" width="12.5" style="13" bestFit="1" customWidth="1"/>
    <col min="1818" max="2049" width="8.83203125" style="13"/>
    <col min="2050" max="2050" width="3.6640625" style="13" customWidth="1"/>
    <col min="2051" max="2051" width="2.33203125" style="13" customWidth="1"/>
    <col min="2052" max="2052" width="14.5" style="13" customWidth="1"/>
    <col min="2053" max="2053" width="8.83203125" style="13" customWidth="1"/>
    <col min="2054" max="2054" width="1.5" style="13" customWidth="1"/>
    <col min="2055" max="2059" width="5.83203125" style="13" customWidth="1"/>
    <col min="2060" max="2060" width="7" style="13" customWidth="1"/>
    <col min="2061" max="2066" width="6" style="13" customWidth="1"/>
    <col min="2067" max="2069" width="5.5" style="13" customWidth="1"/>
    <col min="2070" max="2070" width="1.5" style="13" customWidth="1"/>
    <col min="2071" max="2071" width="12.83203125" style="13" customWidth="1"/>
    <col min="2072" max="2073" width="12.5" style="13" bestFit="1" customWidth="1"/>
    <col min="2074" max="2305" width="8.83203125" style="13"/>
    <col min="2306" max="2306" width="3.6640625" style="13" customWidth="1"/>
    <col min="2307" max="2307" width="2.33203125" style="13" customWidth="1"/>
    <col min="2308" max="2308" width="14.5" style="13" customWidth="1"/>
    <col min="2309" max="2309" width="8.83203125" style="13" customWidth="1"/>
    <col min="2310" max="2310" width="1.5" style="13" customWidth="1"/>
    <col min="2311" max="2315" width="5.83203125" style="13" customWidth="1"/>
    <col min="2316" max="2316" width="7" style="13" customWidth="1"/>
    <col min="2317" max="2322" width="6" style="13" customWidth="1"/>
    <col min="2323" max="2325" width="5.5" style="13" customWidth="1"/>
    <col min="2326" max="2326" width="1.5" style="13" customWidth="1"/>
    <col min="2327" max="2327" width="12.83203125" style="13" customWidth="1"/>
    <col min="2328" max="2329" width="12.5" style="13" bestFit="1" customWidth="1"/>
    <col min="2330" max="2561" width="8.83203125" style="13"/>
    <col min="2562" max="2562" width="3.6640625" style="13" customWidth="1"/>
    <col min="2563" max="2563" width="2.33203125" style="13" customWidth="1"/>
    <col min="2564" max="2564" width="14.5" style="13" customWidth="1"/>
    <col min="2565" max="2565" width="8.83203125" style="13" customWidth="1"/>
    <col min="2566" max="2566" width="1.5" style="13" customWidth="1"/>
    <col min="2567" max="2571" width="5.83203125" style="13" customWidth="1"/>
    <col min="2572" max="2572" width="7" style="13" customWidth="1"/>
    <col min="2573" max="2578" width="6" style="13" customWidth="1"/>
    <col min="2579" max="2581" width="5.5" style="13" customWidth="1"/>
    <col min="2582" max="2582" width="1.5" style="13" customWidth="1"/>
    <col min="2583" max="2583" width="12.83203125" style="13" customWidth="1"/>
    <col min="2584" max="2585" width="12.5" style="13" bestFit="1" customWidth="1"/>
    <col min="2586" max="2817" width="8.83203125" style="13"/>
    <col min="2818" max="2818" width="3.6640625" style="13" customWidth="1"/>
    <col min="2819" max="2819" width="2.33203125" style="13" customWidth="1"/>
    <col min="2820" max="2820" width="14.5" style="13" customWidth="1"/>
    <col min="2821" max="2821" width="8.83203125" style="13" customWidth="1"/>
    <col min="2822" max="2822" width="1.5" style="13" customWidth="1"/>
    <col min="2823" max="2827" width="5.83203125" style="13" customWidth="1"/>
    <col min="2828" max="2828" width="7" style="13" customWidth="1"/>
    <col min="2829" max="2834" width="6" style="13" customWidth="1"/>
    <col min="2835" max="2837" width="5.5" style="13" customWidth="1"/>
    <col min="2838" max="2838" width="1.5" style="13" customWidth="1"/>
    <col min="2839" max="2839" width="12.83203125" style="13" customWidth="1"/>
    <col min="2840" max="2841" width="12.5" style="13" bestFit="1" customWidth="1"/>
    <col min="2842" max="3073" width="8.83203125" style="13"/>
    <col min="3074" max="3074" width="3.6640625" style="13" customWidth="1"/>
    <col min="3075" max="3075" width="2.33203125" style="13" customWidth="1"/>
    <col min="3076" max="3076" width="14.5" style="13" customWidth="1"/>
    <col min="3077" max="3077" width="8.83203125" style="13" customWidth="1"/>
    <col min="3078" max="3078" width="1.5" style="13" customWidth="1"/>
    <col min="3079" max="3083" width="5.83203125" style="13" customWidth="1"/>
    <col min="3084" max="3084" width="7" style="13" customWidth="1"/>
    <col min="3085" max="3090" width="6" style="13" customWidth="1"/>
    <col min="3091" max="3093" width="5.5" style="13" customWidth="1"/>
    <col min="3094" max="3094" width="1.5" style="13" customWidth="1"/>
    <col min="3095" max="3095" width="12.83203125" style="13" customWidth="1"/>
    <col min="3096" max="3097" width="12.5" style="13" bestFit="1" customWidth="1"/>
    <col min="3098" max="3329" width="8.83203125" style="13"/>
    <col min="3330" max="3330" width="3.6640625" style="13" customWidth="1"/>
    <col min="3331" max="3331" width="2.33203125" style="13" customWidth="1"/>
    <col min="3332" max="3332" width="14.5" style="13" customWidth="1"/>
    <col min="3333" max="3333" width="8.83203125" style="13" customWidth="1"/>
    <col min="3334" max="3334" width="1.5" style="13" customWidth="1"/>
    <col min="3335" max="3339" width="5.83203125" style="13" customWidth="1"/>
    <col min="3340" max="3340" width="7" style="13" customWidth="1"/>
    <col min="3341" max="3346" width="6" style="13" customWidth="1"/>
    <col min="3347" max="3349" width="5.5" style="13" customWidth="1"/>
    <col min="3350" max="3350" width="1.5" style="13" customWidth="1"/>
    <col min="3351" max="3351" width="12.83203125" style="13" customWidth="1"/>
    <col min="3352" max="3353" width="12.5" style="13" bestFit="1" customWidth="1"/>
    <col min="3354" max="3585" width="8.83203125" style="13"/>
    <col min="3586" max="3586" width="3.6640625" style="13" customWidth="1"/>
    <col min="3587" max="3587" width="2.33203125" style="13" customWidth="1"/>
    <col min="3588" max="3588" width="14.5" style="13" customWidth="1"/>
    <col min="3589" max="3589" width="8.83203125" style="13" customWidth="1"/>
    <col min="3590" max="3590" width="1.5" style="13" customWidth="1"/>
    <col min="3591" max="3595" width="5.83203125" style="13" customWidth="1"/>
    <col min="3596" max="3596" width="7" style="13" customWidth="1"/>
    <col min="3597" max="3602" width="6" style="13" customWidth="1"/>
    <col min="3603" max="3605" width="5.5" style="13" customWidth="1"/>
    <col min="3606" max="3606" width="1.5" style="13" customWidth="1"/>
    <col min="3607" max="3607" width="12.83203125" style="13" customWidth="1"/>
    <col min="3608" max="3609" width="12.5" style="13" bestFit="1" customWidth="1"/>
    <col min="3610" max="3841" width="8.83203125" style="13"/>
    <col min="3842" max="3842" width="3.6640625" style="13" customWidth="1"/>
    <col min="3843" max="3843" width="2.33203125" style="13" customWidth="1"/>
    <col min="3844" max="3844" width="14.5" style="13" customWidth="1"/>
    <col min="3845" max="3845" width="8.83203125" style="13" customWidth="1"/>
    <col min="3846" max="3846" width="1.5" style="13" customWidth="1"/>
    <col min="3847" max="3851" width="5.83203125" style="13" customWidth="1"/>
    <col min="3852" max="3852" width="7" style="13" customWidth="1"/>
    <col min="3853" max="3858" width="6" style="13" customWidth="1"/>
    <col min="3859" max="3861" width="5.5" style="13" customWidth="1"/>
    <col min="3862" max="3862" width="1.5" style="13" customWidth="1"/>
    <col min="3863" max="3863" width="12.83203125" style="13" customWidth="1"/>
    <col min="3864" max="3865" width="12.5" style="13" bestFit="1" customWidth="1"/>
    <col min="3866" max="4097" width="8.83203125" style="13"/>
    <col min="4098" max="4098" width="3.6640625" style="13" customWidth="1"/>
    <col min="4099" max="4099" width="2.33203125" style="13" customWidth="1"/>
    <col min="4100" max="4100" width="14.5" style="13" customWidth="1"/>
    <col min="4101" max="4101" width="8.83203125" style="13" customWidth="1"/>
    <col min="4102" max="4102" width="1.5" style="13" customWidth="1"/>
    <col min="4103" max="4107" width="5.83203125" style="13" customWidth="1"/>
    <col min="4108" max="4108" width="7" style="13" customWidth="1"/>
    <col min="4109" max="4114" width="6" style="13" customWidth="1"/>
    <col min="4115" max="4117" width="5.5" style="13" customWidth="1"/>
    <col min="4118" max="4118" width="1.5" style="13" customWidth="1"/>
    <col min="4119" max="4119" width="12.83203125" style="13" customWidth="1"/>
    <col min="4120" max="4121" width="12.5" style="13" bestFit="1" customWidth="1"/>
    <col min="4122" max="4353" width="8.83203125" style="13"/>
    <col min="4354" max="4354" width="3.6640625" style="13" customWidth="1"/>
    <col min="4355" max="4355" width="2.33203125" style="13" customWidth="1"/>
    <col min="4356" max="4356" width="14.5" style="13" customWidth="1"/>
    <col min="4357" max="4357" width="8.83203125" style="13" customWidth="1"/>
    <col min="4358" max="4358" width="1.5" style="13" customWidth="1"/>
    <col min="4359" max="4363" width="5.83203125" style="13" customWidth="1"/>
    <col min="4364" max="4364" width="7" style="13" customWidth="1"/>
    <col min="4365" max="4370" width="6" style="13" customWidth="1"/>
    <col min="4371" max="4373" width="5.5" style="13" customWidth="1"/>
    <col min="4374" max="4374" width="1.5" style="13" customWidth="1"/>
    <col min="4375" max="4375" width="12.83203125" style="13" customWidth="1"/>
    <col min="4376" max="4377" width="12.5" style="13" bestFit="1" customWidth="1"/>
    <col min="4378" max="4609" width="8.83203125" style="13"/>
    <col min="4610" max="4610" width="3.6640625" style="13" customWidth="1"/>
    <col min="4611" max="4611" width="2.33203125" style="13" customWidth="1"/>
    <col min="4612" max="4612" width="14.5" style="13" customWidth="1"/>
    <col min="4613" max="4613" width="8.83203125" style="13" customWidth="1"/>
    <col min="4614" max="4614" width="1.5" style="13" customWidth="1"/>
    <col min="4615" max="4619" width="5.83203125" style="13" customWidth="1"/>
    <col min="4620" max="4620" width="7" style="13" customWidth="1"/>
    <col min="4621" max="4626" width="6" style="13" customWidth="1"/>
    <col min="4627" max="4629" width="5.5" style="13" customWidth="1"/>
    <col min="4630" max="4630" width="1.5" style="13" customWidth="1"/>
    <col min="4631" max="4631" width="12.83203125" style="13" customWidth="1"/>
    <col min="4632" max="4633" width="12.5" style="13" bestFit="1" customWidth="1"/>
    <col min="4634" max="4865" width="8.83203125" style="13"/>
    <col min="4866" max="4866" width="3.6640625" style="13" customWidth="1"/>
    <col min="4867" max="4867" width="2.33203125" style="13" customWidth="1"/>
    <col min="4868" max="4868" width="14.5" style="13" customWidth="1"/>
    <col min="4869" max="4869" width="8.83203125" style="13" customWidth="1"/>
    <col min="4870" max="4870" width="1.5" style="13" customWidth="1"/>
    <col min="4871" max="4875" width="5.83203125" style="13" customWidth="1"/>
    <col min="4876" max="4876" width="7" style="13" customWidth="1"/>
    <col min="4877" max="4882" width="6" style="13" customWidth="1"/>
    <col min="4883" max="4885" width="5.5" style="13" customWidth="1"/>
    <col min="4886" max="4886" width="1.5" style="13" customWidth="1"/>
    <col min="4887" max="4887" width="12.83203125" style="13" customWidth="1"/>
    <col min="4888" max="4889" width="12.5" style="13" bestFit="1" customWidth="1"/>
    <col min="4890" max="5121" width="8.83203125" style="13"/>
    <col min="5122" max="5122" width="3.6640625" style="13" customWidth="1"/>
    <col min="5123" max="5123" width="2.33203125" style="13" customWidth="1"/>
    <col min="5124" max="5124" width="14.5" style="13" customWidth="1"/>
    <col min="5125" max="5125" width="8.83203125" style="13" customWidth="1"/>
    <col min="5126" max="5126" width="1.5" style="13" customWidth="1"/>
    <col min="5127" max="5131" width="5.83203125" style="13" customWidth="1"/>
    <col min="5132" max="5132" width="7" style="13" customWidth="1"/>
    <col min="5133" max="5138" width="6" style="13" customWidth="1"/>
    <col min="5139" max="5141" width="5.5" style="13" customWidth="1"/>
    <col min="5142" max="5142" width="1.5" style="13" customWidth="1"/>
    <col min="5143" max="5143" width="12.83203125" style="13" customWidth="1"/>
    <col min="5144" max="5145" width="12.5" style="13" bestFit="1" customWidth="1"/>
    <col min="5146" max="5377" width="8.83203125" style="13"/>
    <col min="5378" max="5378" width="3.6640625" style="13" customWidth="1"/>
    <col min="5379" max="5379" width="2.33203125" style="13" customWidth="1"/>
    <col min="5380" max="5380" width="14.5" style="13" customWidth="1"/>
    <col min="5381" max="5381" width="8.83203125" style="13" customWidth="1"/>
    <col min="5382" max="5382" width="1.5" style="13" customWidth="1"/>
    <col min="5383" max="5387" width="5.83203125" style="13" customWidth="1"/>
    <col min="5388" max="5388" width="7" style="13" customWidth="1"/>
    <col min="5389" max="5394" width="6" style="13" customWidth="1"/>
    <col min="5395" max="5397" width="5.5" style="13" customWidth="1"/>
    <col min="5398" max="5398" width="1.5" style="13" customWidth="1"/>
    <col min="5399" max="5399" width="12.83203125" style="13" customWidth="1"/>
    <col min="5400" max="5401" width="12.5" style="13" bestFit="1" customWidth="1"/>
    <col min="5402" max="5633" width="8.83203125" style="13"/>
    <col min="5634" max="5634" width="3.6640625" style="13" customWidth="1"/>
    <col min="5635" max="5635" width="2.33203125" style="13" customWidth="1"/>
    <col min="5636" max="5636" width="14.5" style="13" customWidth="1"/>
    <col min="5637" max="5637" width="8.83203125" style="13" customWidth="1"/>
    <col min="5638" max="5638" width="1.5" style="13" customWidth="1"/>
    <col min="5639" max="5643" width="5.83203125" style="13" customWidth="1"/>
    <col min="5644" max="5644" width="7" style="13" customWidth="1"/>
    <col min="5645" max="5650" width="6" style="13" customWidth="1"/>
    <col min="5651" max="5653" width="5.5" style="13" customWidth="1"/>
    <col min="5654" max="5654" width="1.5" style="13" customWidth="1"/>
    <col min="5655" max="5655" width="12.83203125" style="13" customWidth="1"/>
    <col min="5656" max="5657" width="12.5" style="13" bestFit="1" customWidth="1"/>
    <col min="5658" max="5889" width="8.83203125" style="13"/>
    <col min="5890" max="5890" width="3.6640625" style="13" customWidth="1"/>
    <col min="5891" max="5891" width="2.33203125" style="13" customWidth="1"/>
    <col min="5892" max="5892" width="14.5" style="13" customWidth="1"/>
    <col min="5893" max="5893" width="8.83203125" style="13" customWidth="1"/>
    <col min="5894" max="5894" width="1.5" style="13" customWidth="1"/>
    <col min="5895" max="5899" width="5.83203125" style="13" customWidth="1"/>
    <col min="5900" max="5900" width="7" style="13" customWidth="1"/>
    <col min="5901" max="5906" width="6" style="13" customWidth="1"/>
    <col min="5907" max="5909" width="5.5" style="13" customWidth="1"/>
    <col min="5910" max="5910" width="1.5" style="13" customWidth="1"/>
    <col min="5911" max="5911" width="12.83203125" style="13" customWidth="1"/>
    <col min="5912" max="5913" width="12.5" style="13" bestFit="1" customWidth="1"/>
    <col min="5914" max="6145" width="8.83203125" style="13"/>
    <col min="6146" max="6146" width="3.6640625" style="13" customWidth="1"/>
    <col min="6147" max="6147" width="2.33203125" style="13" customWidth="1"/>
    <col min="6148" max="6148" width="14.5" style="13" customWidth="1"/>
    <col min="6149" max="6149" width="8.83203125" style="13" customWidth="1"/>
    <col min="6150" max="6150" width="1.5" style="13" customWidth="1"/>
    <col min="6151" max="6155" width="5.83203125" style="13" customWidth="1"/>
    <col min="6156" max="6156" width="7" style="13" customWidth="1"/>
    <col min="6157" max="6162" width="6" style="13" customWidth="1"/>
    <col min="6163" max="6165" width="5.5" style="13" customWidth="1"/>
    <col min="6166" max="6166" width="1.5" style="13" customWidth="1"/>
    <col min="6167" max="6167" width="12.83203125" style="13" customWidth="1"/>
    <col min="6168" max="6169" width="12.5" style="13" bestFit="1" customWidth="1"/>
    <col min="6170" max="6401" width="8.83203125" style="13"/>
    <col min="6402" max="6402" width="3.6640625" style="13" customWidth="1"/>
    <col min="6403" max="6403" width="2.33203125" style="13" customWidth="1"/>
    <col min="6404" max="6404" width="14.5" style="13" customWidth="1"/>
    <col min="6405" max="6405" width="8.83203125" style="13" customWidth="1"/>
    <col min="6406" max="6406" width="1.5" style="13" customWidth="1"/>
    <col min="6407" max="6411" width="5.83203125" style="13" customWidth="1"/>
    <col min="6412" max="6412" width="7" style="13" customWidth="1"/>
    <col min="6413" max="6418" width="6" style="13" customWidth="1"/>
    <col min="6419" max="6421" width="5.5" style="13" customWidth="1"/>
    <col min="6422" max="6422" width="1.5" style="13" customWidth="1"/>
    <col min="6423" max="6423" width="12.83203125" style="13" customWidth="1"/>
    <col min="6424" max="6425" width="12.5" style="13" bestFit="1" customWidth="1"/>
    <col min="6426" max="6657" width="8.83203125" style="13"/>
    <col min="6658" max="6658" width="3.6640625" style="13" customWidth="1"/>
    <col min="6659" max="6659" width="2.33203125" style="13" customWidth="1"/>
    <col min="6660" max="6660" width="14.5" style="13" customWidth="1"/>
    <col min="6661" max="6661" width="8.83203125" style="13" customWidth="1"/>
    <col min="6662" max="6662" width="1.5" style="13" customWidth="1"/>
    <col min="6663" max="6667" width="5.83203125" style="13" customWidth="1"/>
    <col min="6668" max="6668" width="7" style="13" customWidth="1"/>
    <col min="6669" max="6674" width="6" style="13" customWidth="1"/>
    <col min="6675" max="6677" width="5.5" style="13" customWidth="1"/>
    <col min="6678" max="6678" width="1.5" style="13" customWidth="1"/>
    <col min="6679" max="6679" width="12.83203125" style="13" customWidth="1"/>
    <col min="6680" max="6681" width="12.5" style="13" bestFit="1" customWidth="1"/>
    <col min="6682" max="6913" width="8.83203125" style="13"/>
    <col min="6914" max="6914" width="3.6640625" style="13" customWidth="1"/>
    <col min="6915" max="6915" width="2.33203125" style="13" customWidth="1"/>
    <col min="6916" max="6916" width="14.5" style="13" customWidth="1"/>
    <col min="6917" max="6917" width="8.83203125" style="13" customWidth="1"/>
    <col min="6918" max="6918" width="1.5" style="13" customWidth="1"/>
    <col min="6919" max="6923" width="5.83203125" style="13" customWidth="1"/>
    <col min="6924" max="6924" width="7" style="13" customWidth="1"/>
    <col min="6925" max="6930" width="6" style="13" customWidth="1"/>
    <col min="6931" max="6933" width="5.5" style="13" customWidth="1"/>
    <col min="6934" max="6934" width="1.5" style="13" customWidth="1"/>
    <col min="6935" max="6935" width="12.83203125" style="13" customWidth="1"/>
    <col min="6936" max="6937" width="12.5" style="13" bestFit="1" customWidth="1"/>
    <col min="6938" max="7169" width="8.83203125" style="13"/>
    <col min="7170" max="7170" width="3.6640625" style="13" customWidth="1"/>
    <col min="7171" max="7171" width="2.33203125" style="13" customWidth="1"/>
    <col min="7172" max="7172" width="14.5" style="13" customWidth="1"/>
    <col min="7173" max="7173" width="8.83203125" style="13" customWidth="1"/>
    <col min="7174" max="7174" width="1.5" style="13" customWidth="1"/>
    <col min="7175" max="7179" width="5.83203125" style="13" customWidth="1"/>
    <col min="7180" max="7180" width="7" style="13" customWidth="1"/>
    <col min="7181" max="7186" width="6" style="13" customWidth="1"/>
    <col min="7187" max="7189" width="5.5" style="13" customWidth="1"/>
    <col min="7190" max="7190" width="1.5" style="13" customWidth="1"/>
    <col min="7191" max="7191" width="12.83203125" style="13" customWidth="1"/>
    <col min="7192" max="7193" width="12.5" style="13" bestFit="1" customWidth="1"/>
    <col min="7194" max="7425" width="8.83203125" style="13"/>
    <col min="7426" max="7426" width="3.6640625" style="13" customWidth="1"/>
    <col min="7427" max="7427" width="2.33203125" style="13" customWidth="1"/>
    <col min="7428" max="7428" width="14.5" style="13" customWidth="1"/>
    <col min="7429" max="7429" width="8.83203125" style="13" customWidth="1"/>
    <col min="7430" max="7430" width="1.5" style="13" customWidth="1"/>
    <col min="7431" max="7435" width="5.83203125" style="13" customWidth="1"/>
    <col min="7436" max="7436" width="7" style="13" customWidth="1"/>
    <col min="7437" max="7442" width="6" style="13" customWidth="1"/>
    <col min="7443" max="7445" width="5.5" style="13" customWidth="1"/>
    <col min="7446" max="7446" width="1.5" style="13" customWidth="1"/>
    <col min="7447" max="7447" width="12.83203125" style="13" customWidth="1"/>
    <col min="7448" max="7449" width="12.5" style="13" bestFit="1" customWidth="1"/>
    <col min="7450" max="7681" width="8.83203125" style="13"/>
    <col min="7682" max="7682" width="3.6640625" style="13" customWidth="1"/>
    <col min="7683" max="7683" width="2.33203125" style="13" customWidth="1"/>
    <col min="7684" max="7684" width="14.5" style="13" customWidth="1"/>
    <col min="7685" max="7685" width="8.83203125" style="13" customWidth="1"/>
    <col min="7686" max="7686" width="1.5" style="13" customWidth="1"/>
    <col min="7687" max="7691" width="5.83203125" style="13" customWidth="1"/>
    <col min="7692" max="7692" width="7" style="13" customWidth="1"/>
    <col min="7693" max="7698" width="6" style="13" customWidth="1"/>
    <col min="7699" max="7701" width="5.5" style="13" customWidth="1"/>
    <col min="7702" max="7702" width="1.5" style="13" customWidth="1"/>
    <col min="7703" max="7703" width="12.83203125" style="13" customWidth="1"/>
    <col min="7704" max="7705" width="12.5" style="13" bestFit="1" customWidth="1"/>
    <col min="7706" max="7937" width="8.83203125" style="13"/>
    <col min="7938" max="7938" width="3.6640625" style="13" customWidth="1"/>
    <col min="7939" max="7939" width="2.33203125" style="13" customWidth="1"/>
    <col min="7940" max="7940" width="14.5" style="13" customWidth="1"/>
    <col min="7941" max="7941" width="8.83203125" style="13" customWidth="1"/>
    <col min="7942" max="7942" width="1.5" style="13" customWidth="1"/>
    <col min="7943" max="7947" width="5.83203125" style="13" customWidth="1"/>
    <col min="7948" max="7948" width="7" style="13" customWidth="1"/>
    <col min="7949" max="7954" width="6" style="13" customWidth="1"/>
    <col min="7955" max="7957" width="5.5" style="13" customWidth="1"/>
    <col min="7958" max="7958" width="1.5" style="13" customWidth="1"/>
    <col min="7959" max="7959" width="12.83203125" style="13" customWidth="1"/>
    <col min="7960" max="7961" width="12.5" style="13" bestFit="1" customWidth="1"/>
    <col min="7962" max="8193" width="8.83203125" style="13"/>
    <col min="8194" max="8194" width="3.6640625" style="13" customWidth="1"/>
    <col min="8195" max="8195" width="2.33203125" style="13" customWidth="1"/>
    <col min="8196" max="8196" width="14.5" style="13" customWidth="1"/>
    <col min="8197" max="8197" width="8.83203125" style="13" customWidth="1"/>
    <col min="8198" max="8198" width="1.5" style="13" customWidth="1"/>
    <col min="8199" max="8203" width="5.83203125" style="13" customWidth="1"/>
    <col min="8204" max="8204" width="7" style="13" customWidth="1"/>
    <col min="8205" max="8210" width="6" style="13" customWidth="1"/>
    <col min="8211" max="8213" width="5.5" style="13" customWidth="1"/>
    <col min="8214" max="8214" width="1.5" style="13" customWidth="1"/>
    <col min="8215" max="8215" width="12.83203125" style="13" customWidth="1"/>
    <col min="8216" max="8217" width="12.5" style="13" bestFit="1" customWidth="1"/>
    <col min="8218" max="8449" width="8.83203125" style="13"/>
    <col min="8450" max="8450" width="3.6640625" style="13" customWidth="1"/>
    <col min="8451" max="8451" width="2.33203125" style="13" customWidth="1"/>
    <col min="8452" max="8452" width="14.5" style="13" customWidth="1"/>
    <col min="8453" max="8453" width="8.83203125" style="13" customWidth="1"/>
    <col min="8454" max="8454" width="1.5" style="13" customWidth="1"/>
    <col min="8455" max="8459" width="5.83203125" style="13" customWidth="1"/>
    <col min="8460" max="8460" width="7" style="13" customWidth="1"/>
    <col min="8461" max="8466" width="6" style="13" customWidth="1"/>
    <col min="8467" max="8469" width="5.5" style="13" customWidth="1"/>
    <col min="8470" max="8470" width="1.5" style="13" customWidth="1"/>
    <col min="8471" max="8471" width="12.83203125" style="13" customWidth="1"/>
    <col min="8472" max="8473" width="12.5" style="13" bestFit="1" customWidth="1"/>
    <col min="8474" max="8705" width="8.83203125" style="13"/>
    <col min="8706" max="8706" width="3.6640625" style="13" customWidth="1"/>
    <col min="8707" max="8707" width="2.33203125" style="13" customWidth="1"/>
    <col min="8708" max="8708" width="14.5" style="13" customWidth="1"/>
    <col min="8709" max="8709" width="8.83203125" style="13" customWidth="1"/>
    <col min="8710" max="8710" width="1.5" style="13" customWidth="1"/>
    <col min="8711" max="8715" width="5.83203125" style="13" customWidth="1"/>
    <col min="8716" max="8716" width="7" style="13" customWidth="1"/>
    <col min="8717" max="8722" width="6" style="13" customWidth="1"/>
    <col min="8723" max="8725" width="5.5" style="13" customWidth="1"/>
    <col min="8726" max="8726" width="1.5" style="13" customWidth="1"/>
    <col min="8727" max="8727" width="12.83203125" style="13" customWidth="1"/>
    <col min="8728" max="8729" width="12.5" style="13" bestFit="1" customWidth="1"/>
    <col min="8730" max="8961" width="8.83203125" style="13"/>
    <col min="8962" max="8962" width="3.6640625" style="13" customWidth="1"/>
    <col min="8963" max="8963" width="2.33203125" style="13" customWidth="1"/>
    <col min="8964" max="8964" width="14.5" style="13" customWidth="1"/>
    <col min="8965" max="8965" width="8.83203125" style="13" customWidth="1"/>
    <col min="8966" max="8966" width="1.5" style="13" customWidth="1"/>
    <col min="8967" max="8971" width="5.83203125" style="13" customWidth="1"/>
    <col min="8972" max="8972" width="7" style="13" customWidth="1"/>
    <col min="8973" max="8978" width="6" style="13" customWidth="1"/>
    <col min="8979" max="8981" width="5.5" style="13" customWidth="1"/>
    <col min="8982" max="8982" width="1.5" style="13" customWidth="1"/>
    <col min="8983" max="8983" width="12.83203125" style="13" customWidth="1"/>
    <col min="8984" max="8985" width="12.5" style="13" bestFit="1" customWidth="1"/>
    <col min="8986" max="9217" width="8.83203125" style="13"/>
    <col min="9218" max="9218" width="3.6640625" style="13" customWidth="1"/>
    <col min="9219" max="9219" width="2.33203125" style="13" customWidth="1"/>
    <col min="9220" max="9220" width="14.5" style="13" customWidth="1"/>
    <col min="9221" max="9221" width="8.83203125" style="13" customWidth="1"/>
    <col min="9222" max="9222" width="1.5" style="13" customWidth="1"/>
    <col min="9223" max="9227" width="5.83203125" style="13" customWidth="1"/>
    <col min="9228" max="9228" width="7" style="13" customWidth="1"/>
    <col min="9229" max="9234" width="6" style="13" customWidth="1"/>
    <col min="9235" max="9237" width="5.5" style="13" customWidth="1"/>
    <col min="9238" max="9238" width="1.5" style="13" customWidth="1"/>
    <col min="9239" max="9239" width="12.83203125" style="13" customWidth="1"/>
    <col min="9240" max="9241" width="12.5" style="13" bestFit="1" customWidth="1"/>
    <col min="9242" max="9473" width="8.83203125" style="13"/>
    <col min="9474" max="9474" width="3.6640625" style="13" customWidth="1"/>
    <col min="9475" max="9475" width="2.33203125" style="13" customWidth="1"/>
    <col min="9476" max="9476" width="14.5" style="13" customWidth="1"/>
    <col min="9477" max="9477" width="8.83203125" style="13" customWidth="1"/>
    <col min="9478" max="9478" width="1.5" style="13" customWidth="1"/>
    <col min="9479" max="9483" width="5.83203125" style="13" customWidth="1"/>
    <col min="9484" max="9484" width="7" style="13" customWidth="1"/>
    <col min="9485" max="9490" width="6" style="13" customWidth="1"/>
    <col min="9491" max="9493" width="5.5" style="13" customWidth="1"/>
    <col min="9494" max="9494" width="1.5" style="13" customWidth="1"/>
    <col min="9495" max="9495" width="12.83203125" style="13" customWidth="1"/>
    <col min="9496" max="9497" width="12.5" style="13" bestFit="1" customWidth="1"/>
    <col min="9498" max="9729" width="8.83203125" style="13"/>
    <col min="9730" max="9730" width="3.6640625" style="13" customWidth="1"/>
    <col min="9731" max="9731" width="2.33203125" style="13" customWidth="1"/>
    <col min="9732" max="9732" width="14.5" style="13" customWidth="1"/>
    <col min="9733" max="9733" width="8.83203125" style="13" customWidth="1"/>
    <col min="9734" max="9734" width="1.5" style="13" customWidth="1"/>
    <col min="9735" max="9739" width="5.83203125" style="13" customWidth="1"/>
    <col min="9740" max="9740" width="7" style="13" customWidth="1"/>
    <col min="9741" max="9746" width="6" style="13" customWidth="1"/>
    <col min="9747" max="9749" width="5.5" style="13" customWidth="1"/>
    <col min="9750" max="9750" width="1.5" style="13" customWidth="1"/>
    <col min="9751" max="9751" width="12.83203125" style="13" customWidth="1"/>
    <col min="9752" max="9753" width="12.5" style="13" bestFit="1" customWidth="1"/>
    <col min="9754" max="9985" width="8.83203125" style="13"/>
    <col min="9986" max="9986" width="3.6640625" style="13" customWidth="1"/>
    <col min="9987" max="9987" width="2.33203125" style="13" customWidth="1"/>
    <col min="9988" max="9988" width="14.5" style="13" customWidth="1"/>
    <col min="9989" max="9989" width="8.83203125" style="13" customWidth="1"/>
    <col min="9990" max="9990" width="1.5" style="13" customWidth="1"/>
    <col min="9991" max="9995" width="5.83203125" style="13" customWidth="1"/>
    <col min="9996" max="9996" width="7" style="13" customWidth="1"/>
    <col min="9997" max="10002" width="6" style="13" customWidth="1"/>
    <col min="10003" max="10005" width="5.5" style="13" customWidth="1"/>
    <col min="10006" max="10006" width="1.5" style="13" customWidth="1"/>
    <col min="10007" max="10007" width="12.83203125" style="13" customWidth="1"/>
    <col min="10008" max="10009" width="12.5" style="13" bestFit="1" customWidth="1"/>
    <col min="10010" max="10241" width="8.83203125" style="13"/>
    <col min="10242" max="10242" width="3.6640625" style="13" customWidth="1"/>
    <col min="10243" max="10243" width="2.33203125" style="13" customWidth="1"/>
    <col min="10244" max="10244" width="14.5" style="13" customWidth="1"/>
    <col min="10245" max="10245" width="8.83203125" style="13" customWidth="1"/>
    <col min="10246" max="10246" width="1.5" style="13" customWidth="1"/>
    <col min="10247" max="10251" width="5.83203125" style="13" customWidth="1"/>
    <col min="10252" max="10252" width="7" style="13" customWidth="1"/>
    <col min="10253" max="10258" width="6" style="13" customWidth="1"/>
    <col min="10259" max="10261" width="5.5" style="13" customWidth="1"/>
    <col min="10262" max="10262" width="1.5" style="13" customWidth="1"/>
    <col min="10263" max="10263" width="12.83203125" style="13" customWidth="1"/>
    <col min="10264" max="10265" width="12.5" style="13" bestFit="1" customWidth="1"/>
    <col min="10266" max="10497" width="8.83203125" style="13"/>
    <col min="10498" max="10498" width="3.6640625" style="13" customWidth="1"/>
    <col min="10499" max="10499" width="2.33203125" style="13" customWidth="1"/>
    <col min="10500" max="10500" width="14.5" style="13" customWidth="1"/>
    <col min="10501" max="10501" width="8.83203125" style="13" customWidth="1"/>
    <col min="10502" max="10502" width="1.5" style="13" customWidth="1"/>
    <col min="10503" max="10507" width="5.83203125" style="13" customWidth="1"/>
    <col min="10508" max="10508" width="7" style="13" customWidth="1"/>
    <col min="10509" max="10514" width="6" style="13" customWidth="1"/>
    <col min="10515" max="10517" width="5.5" style="13" customWidth="1"/>
    <col min="10518" max="10518" width="1.5" style="13" customWidth="1"/>
    <col min="10519" max="10519" width="12.83203125" style="13" customWidth="1"/>
    <col min="10520" max="10521" width="12.5" style="13" bestFit="1" customWidth="1"/>
    <col min="10522" max="10753" width="8.83203125" style="13"/>
    <col min="10754" max="10754" width="3.6640625" style="13" customWidth="1"/>
    <col min="10755" max="10755" width="2.33203125" style="13" customWidth="1"/>
    <col min="10756" max="10756" width="14.5" style="13" customWidth="1"/>
    <col min="10757" max="10757" width="8.83203125" style="13" customWidth="1"/>
    <col min="10758" max="10758" width="1.5" style="13" customWidth="1"/>
    <col min="10759" max="10763" width="5.83203125" style="13" customWidth="1"/>
    <col min="10764" max="10764" width="7" style="13" customWidth="1"/>
    <col min="10765" max="10770" width="6" style="13" customWidth="1"/>
    <col min="10771" max="10773" width="5.5" style="13" customWidth="1"/>
    <col min="10774" max="10774" width="1.5" style="13" customWidth="1"/>
    <col min="10775" max="10775" width="12.83203125" style="13" customWidth="1"/>
    <col min="10776" max="10777" width="12.5" style="13" bestFit="1" customWidth="1"/>
    <col min="10778" max="11009" width="8.83203125" style="13"/>
    <col min="11010" max="11010" width="3.6640625" style="13" customWidth="1"/>
    <col min="11011" max="11011" width="2.33203125" style="13" customWidth="1"/>
    <col min="11012" max="11012" width="14.5" style="13" customWidth="1"/>
    <col min="11013" max="11013" width="8.83203125" style="13" customWidth="1"/>
    <col min="11014" max="11014" width="1.5" style="13" customWidth="1"/>
    <col min="11015" max="11019" width="5.83203125" style="13" customWidth="1"/>
    <col min="11020" max="11020" width="7" style="13" customWidth="1"/>
    <col min="11021" max="11026" width="6" style="13" customWidth="1"/>
    <col min="11027" max="11029" width="5.5" style="13" customWidth="1"/>
    <col min="11030" max="11030" width="1.5" style="13" customWidth="1"/>
    <col min="11031" max="11031" width="12.83203125" style="13" customWidth="1"/>
    <col min="11032" max="11033" width="12.5" style="13" bestFit="1" customWidth="1"/>
    <col min="11034" max="11265" width="8.83203125" style="13"/>
    <col min="11266" max="11266" width="3.6640625" style="13" customWidth="1"/>
    <col min="11267" max="11267" width="2.33203125" style="13" customWidth="1"/>
    <col min="11268" max="11268" width="14.5" style="13" customWidth="1"/>
    <col min="11269" max="11269" width="8.83203125" style="13" customWidth="1"/>
    <col min="11270" max="11270" width="1.5" style="13" customWidth="1"/>
    <col min="11271" max="11275" width="5.83203125" style="13" customWidth="1"/>
    <col min="11276" max="11276" width="7" style="13" customWidth="1"/>
    <col min="11277" max="11282" width="6" style="13" customWidth="1"/>
    <col min="11283" max="11285" width="5.5" style="13" customWidth="1"/>
    <col min="11286" max="11286" width="1.5" style="13" customWidth="1"/>
    <col min="11287" max="11287" width="12.83203125" style="13" customWidth="1"/>
    <col min="11288" max="11289" width="12.5" style="13" bestFit="1" customWidth="1"/>
    <col min="11290" max="11521" width="8.83203125" style="13"/>
    <col min="11522" max="11522" width="3.6640625" style="13" customWidth="1"/>
    <col min="11523" max="11523" width="2.33203125" style="13" customWidth="1"/>
    <col min="11524" max="11524" width="14.5" style="13" customWidth="1"/>
    <col min="11525" max="11525" width="8.83203125" style="13" customWidth="1"/>
    <col min="11526" max="11526" width="1.5" style="13" customWidth="1"/>
    <col min="11527" max="11531" width="5.83203125" style="13" customWidth="1"/>
    <col min="11532" max="11532" width="7" style="13" customWidth="1"/>
    <col min="11533" max="11538" width="6" style="13" customWidth="1"/>
    <col min="11539" max="11541" width="5.5" style="13" customWidth="1"/>
    <col min="11542" max="11542" width="1.5" style="13" customWidth="1"/>
    <col min="11543" max="11543" width="12.83203125" style="13" customWidth="1"/>
    <col min="11544" max="11545" width="12.5" style="13" bestFit="1" customWidth="1"/>
    <col min="11546" max="11777" width="8.83203125" style="13"/>
    <col min="11778" max="11778" width="3.6640625" style="13" customWidth="1"/>
    <col min="11779" max="11779" width="2.33203125" style="13" customWidth="1"/>
    <col min="11780" max="11780" width="14.5" style="13" customWidth="1"/>
    <col min="11781" max="11781" width="8.83203125" style="13" customWidth="1"/>
    <col min="11782" max="11782" width="1.5" style="13" customWidth="1"/>
    <col min="11783" max="11787" width="5.83203125" style="13" customWidth="1"/>
    <col min="11788" max="11788" width="7" style="13" customWidth="1"/>
    <col min="11789" max="11794" width="6" style="13" customWidth="1"/>
    <col min="11795" max="11797" width="5.5" style="13" customWidth="1"/>
    <col min="11798" max="11798" width="1.5" style="13" customWidth="1"/>
    <col min="11799" max="11799" width="12.83203125" style="13" customWidth="1"/>
    <col min="11800" max="11801" width="12.5" style="13" bestFit="1" customWidth="1"/>
    <col min="11802" max="12033" width="8.83203125" style="13"/>
    <col min="12034" max="12034" width="3.6640625" style="13" customWidth="1"/>
    <col min="12035" max="12035" width="2.33203125" style="13" customWidth="1"/>
    <col min="12036" max="12036" width="14.5" style="13" customWidth="1"/>
    <col min="12037" max="12037" width="8.83203125" style="13" customWidth="1"/>
    <col min="12038" max="12038" width="1.5" style="13" customWidth="1"/>
    <col min="12039" max="12043" width="5.83203125" style="13" customWidth="1"/>
    <col min="12044" max="12044" width="7" style="13" customWidth="1"/>
    <col min="12045" max="12050" width="6" style="13" customWidth="1"/>
    <col min="12051" max="12053" width="5.5" style="13" customWidth="1"/>
    <col min="12054" max="12054" width="1.5" style="13" customWidth="1"/>
    <col min="12055" max="12055" width="12.83203125" style="13" customWidth="1"/>
    <col min="12056" max="12057" width="12.5" style="13" bestFit="1" customWidth="1"/>
    <col min="12058" max="12289" width="8.83203125" style="13"/>
    <col min="12290" max="12290" width="3.6640625" style="13" customWidth="1"/>
    <col min="12291" max="12291" width="2.33203125" style="13" customWidth="1"/>
    <col min="12292" max="12292" width="14.5" style="13" customWidth="1"/>
    <col min="12293" max="12293" width="8.83203125" style="13" customWidth="1"/>
    <col min="12294" max="12294" width="1.5" style="13" customWidth="1"/>
    <col min="12295" max="12299" width="5.83203125" style="13" customWidth="1"/>
    <col min="12300" max="12300" width="7" style="13" customWidth="1"/>
    <col min="12301" max="12306" width="6" style="13" customWidth="1"/>
    <col min="12307" max="12309" width="5.5" style="13" customWidth="1"/>
    <col min="12310" max="12310" width="1.5" style="13" customWidth="1"/>
    <col min="12311" max="12311" width="12.83203125" style="13" customWidth="1"/>
    <col min="12312" max="12313" width="12.5" style="13" bestFit="1" customWidth="1"/>
    <col min="12314" max="12545" width="8.83203125" style="13"/>
    <col min="12546" max="12546" width="3.6640625" style="13" customWidth="1"/>
    <col min="12547" max="12547" width="2.33203125" style="13" customWidth="1"/>
    <col min="12548" max="12548" width="14.5" style="13" customWidth="1"/>
    <col min="12549" max="12549" width="8.83203125" style="13" customWidth="1"/>
    <col min="12550" max="12550" width="1.5" style="13" customWidth="1"/>
    <col min="12551" max="12555" width="5.83203125" style="13" customWidth="1"/>
    <col min="12556" max="12556" width="7" style="13" customWidth="1"/>
    <col min="12557" max="12562" width="6" style="13" customWidth="1"/>
    <col min="12563" max="12565" width="5.5" style="13" customWidth="1"/>
    <col min="12566" max="12566" width="1.5" style="13" customWidth="1"/>
    <col min="12567" max="12567" width="12.83203125" style="13" customWidth="1"/>
    <col min="12568" max="12569" width="12.5" style="13" bestFit="1" customWidth="1"/>
    <col min="12570" max="12801" width="8.83203125" style="13"/>
    <col min="12802" max="12802" width="3.6640625" style="13" customWidth="1"/>
    <col min="12803" max="12803" width="2.33203125" style="13" customWidth="1"/>
    <col min="12804" max="12804" width="14.5" style="13" customWidth="1"/>
    <col min="12805" max="12805" width="8.83203125" style="13" customWidth="1"/>
    <col min="12806" max="12806" width="1.5" style="13" customWidth="1"/>
    <col min="12807" max="12811" width="5.83203125" style="13" customWidth="1"/>
    <col min="12812" max="12812" width="7" style="13" customWidth="1"/>
    <col min="12813" max="12818" width="6" style="13" customWidth="1"/>
    <col min="12819" max="12821" width="5.5" style="13" customWidth="1"/>
    <col min="12822" max="12822" width="1.5" style="13" customWidth="1"/>
    <col min="12823" max="12823" width="12.83203125" style="13" customWidth="1"/>
    <col min="12824" max="12825" width="12.5" style="13" bestFit="1" customWidth="1"/>
    <col min="12826" max="13057" width="8.83203125" style="13"/>
    <col min="13058" max="13058" width="3.6640625" style="13" customWidth="1"/>
    <col min="13059" max="13059" width="2.33203125" style="13" customWidth="1"/>
    <col min="13060" max="13060" width="14.5" style="13" customWidth="1"/>
    <col min="13061" max="13061" width="8.83203125" style="13" customWidth="1"/>
    <col min="13062" max="13062" width="1.5" style="13" customWidth="1"/>
    <col min="13063" max="13067" width="5.83203125" style="13" customWidth="1"/>
    <col min="13068" max="13068" width="7" style="13" customWidth="1"/>
    <col min="13069" max="13074" width="6" style="13" customWidth="1"/>
    <col min="13075" max="13077" width="5.5" style="13" customWidth="1"/>
    <col min="13078" max="13078" width="1.5" style="13" customWidth="1"/>
    <col min="13079" max="13079" width="12.83203125" style="13" customWidth="1"/>
    <col min="13080" max="13081" width="12.5" style="13" bestFit="1" customWidth="1"/>
    <col min="13082" max="13313" width="8.83203125" style="13"/>
    <col min="13314" max="13314" width="3.6640625" style="13" customWidth="1"/>
    <col min="13315" max="13315" width="2.33203125" style="13" customWidth="1"/>
    <col min="13316" max="13316" width="14.5" style="13" customWidth="1"/>
    <col min="13317" max="13317" width="8.83203125" style="13" customWidth="1"/>
    <col min="13318" max="13318" width="1.5" style="13" customWidth="1"/>
    <col min="13319" max="13323" width="5.83203125" style="13" customWidth="1"/>
    <col min="13324" max="13324" width="7" style="13" customWidth="1"/>
    <col min="13325" max="13330" width="6" style="13" customWidth="1"/>
    <col min="13331" max="13333" width="5.5" style="13" customWidth="1"/>
    <col min="13334" max="13334" width="1.5" style="13" customWidth="1"/>
    <col min="13335" max="13335" width="12.83203125" style="13" customWidth="1"/>
    <col min="13336" max="13337" width="12.5" style="13" bestFit="1" customWidth="1"/>
    <col min="13338" max="13569" width="8.83203125" style="13"/>
    <col min="13570" max="13570" width="3.6640625" style="13" customWidth="1"/>
    <col min="13571" max="13571" width="2.33203125" style="13" customWidth="1"/>
    <col min="13572" max="13572" width="14.5" style="13" customWidth="1"/>
    <col min="13573" max="13573" width="8.83203125" style="13" customWidth="1"/>
    <col min="13574" max="13574" width="1.5" style="13" customWidth="1"/>
    <col min="13575" max="13579" width="5.83203125" style="13" customWidth="1"/>
    <col min="13580" max="13580" width="7" style="13" customWidth="1"/>
    <col min="13581" max="13586" width="6" style="13" customWidth="1"/>
    <col min="13587" max="13589" width="5.5" style="13" customWidth="1"/>
    <col min="13590" max="13590" width="1.5" style="13" customWidth="1"/>
    <col min="13591" max="13591" width="12.83203125" style="13" customWidth="1"/>
    <col min="13592" max="13593" width="12.5" style="13" bestFit="1" customWidth="1"/>
    <col min="13594" max="13825" width="8.83203125" style="13"/>
    <col min="13826" max="13826" width="3.6640625" style="13" customWidth="1"/>
    <col min="13827" max="13827" width="2.33203125" style="13" customWidth="1"/>
    <col min="13828" max="13828" width="14.5" style="13" customWidth="1"/>
    <col min="13829" max="13829" width="8.83203125" style="13" customWidth="1"/>
    <col min="13830" max="13830" width="1.5" style="13" customWidth="1"/>
    <col min="13831" max="13835" width="5.83203125" style="13" customWidth="1"/>
    <col min="13836" max="13836" width="7" style="13" customWidth="1"/>
    <col min="13837" max="13842" width="6" style="13" customWidth="1"/>
    <col min="13843" max="13845" width="5.5" style="13" customWidth="1"/>
    <col min="13846" max="13846" width="1.5" style="13" customWidth="1"/>
    <col min="13847" max="13847" width="12.83203125" style="13" customWidth="1"/>
    <col min="13848" max="13849" width="12.5" style="13" bestFit="1" customWidth="1"/>
    <col min="13850" max="14081" width="8.83203125" style="13"/>
    <col min="14082" max="14082" width="3.6640625" style="13" customWidth="1"/>
    <col min="14083" max="14083" width="2.33203125" style="13" customWidth="1"/>
    <col min="14084" max="14084" width="14.5" style="13" customWidth="1"/>
    <col min="14085" max="14085" width="8.83203125" style="13" customWidth="1"/>
    <col min="14086" max="14086" width="1.5" style="13" customWidth="1"/>
    <col min="14087" max="14091" width="5.83203125" style="13" customWidth="1"/>
    <col min="14092" max="14092" width="7" style="13" customWidth="1"/>
    <col min="14093" max="14098" width="6" style="13" customWidth="1"/>
    <col min="14099" max="14101" width="5.5" style="13" customWidth="1"/>
    <col min="14102" max="14102" width="1.5" style="13" customWidth="1"/>
    <col min="14103" max="14103" width="12.83203125" style="13" customWidth="1"/>
    <col min="14104" max="14105" width="12.5" style="13" bestFit="1" customWidth="1"/>
    <col min="14106" max="14337" width="8.83203125" style="13"/>
    <col min="14338" max="14338" width="3.6640625" style="13" customWidth="1"/>
    <col min="14339" max="14339" width="2.33203125" style="13" customWidth="1"/>
    <col min="14340" max="14340" width="14.5" style="13" customWidth="1"/>
    <col min="14341" max="14341" width="8.83203125" style="13" customWidth="1"/>
    <col min="14342" max="14342" width="1.5" style="13" customWidth="1"/>
    <col min="14343" max="14347" width="5.83203125" style="13" customWidth="1"/>
    <col min="14348" max="14348" width="7" style="13" customWidth="1"/>
    <col min="14349" max="14354" width="6" style="13" customWidth="1"/>
    <col min="14355" max="14357" width="5.5" style="13" customWidth="1"/>
    <col min="14358" max="14358" width="1.5" style="13" customWidth="1"/>
    <col min="14359" max="14359" width="12.83203125" style="13" customWidth="1"/>
    <col min="14360" max="14361" width="12.5" style="13" bestFit="1" customWidth="1"/>
    <col min="14362" max="14593" width="8.83203125" style="13"/>
    <col min="14594" max="14594" width="3.6640625" style="13" customWidth="1"/>
    <col min="14595" max="14595" width="2.33203125" style="13" customWidth="1"/>
    <col min="14596" max="14596" width="14.5" style="13" customWidth="1"/>
    <col min="14597" max="14597" width="8.83203125" style="13" customWidth="1"/>
    <col min="14598" max="14598" width="1.5" style="13" customWidth="1"/>
    <col min="14599" max="14603" width="5.83203125" style="13" customWidth="1"/>
    <col min="14604" max="14604" width="7" style="13" customWidth="1"/>
    <col min="14605" max="14610" width="6" style="13" customWidth="1"/>
    <col min="14611" max="14613" width="5.5" style="13" customWidth="1"/>
    <col min="14614" max="14614" width="1.5" style="13" customWidth="1"/>
    <col min="14615" max="14615" width="12.83203125" style="13" customWidth="1"/>
    <col min="14616" max="14617" width="12.5" style="13" bestFit="1" customWidth="1"/>
    <col min="14618" max="14849" width="8.83203125" style="13"/>
    <col min="14850" max="14850" width="3.6640625" style="13" customWidth="1"/>
    <col min="14851" max="14851" width="2.33203125" style="13" customWidth="1"/>
    <col min="14852" max="14852" width="14.5" style="13" customWidth="1"/>
    <col min="14853" max="14853" width="8.83203125" style="13" customWidth="1"/>
    <col min="14854" max="14854" width="1.5" style="13" customWidth="1"/>
    <col min="14855" max="14859" width="5.83203125" style="13" customWidth="1"/>
    <col min="14860" max="14860" width="7" style="13" customWidth="1"/>
    <col min="14861" max="14866" width="6" style="13" customWidth="1"/>
    <col min="14867" max="14869" width="5.5" style="13" customWidth="1"/>
    <col min="14870" max="14870" width="1.5" style="13" customWidth="1"/>
    <col min="14871" max="14871" width="12.83203125" style="13" customWidth="1"/>
    <col min="14872" max="14873" width="12.5" style="13" bestFit="1" customWidth="1"/>
    <col min="14874" max="15105" width="8.83203125" style="13"/>
    <col min="15106" max="15106" width="3.6640625" style="13" customWidth="1"/>
    <col min="15107" max="15107" width="2.33203125" style="13" customWidth="1"/>
    <col min="15108" max="15108" width="14.5" style="13" customWidth="1"/>
    <col min="15109" max="15109" width="8.83203125" style="13" customWidth="1"/>
    <col min="15110" max="15110" width="1.5" style="13" customWidth="1"/>
    <col min="15111" max="15115" width="5.83203125" style="13" customWidth="1"/>
    <col min="15116" max="15116" width="7" style="13" customWidth="1"/>
    <col min="15117" max="15122" width="6" style="13" customWidth="1"/>
    <col min="15123" max="15125" width="5.5" style="13" customWidth="1"/>
    <col min="15126" max="15126" width="1.5" style="13" customWidth="1"/>
    <col min="15127" max="15127" width="12.83203125" style="13" customWidth="1"/>
    <col min="15128" max="15129" width="12.5" style="13" bestFit="1" customWidth="1"/>
    <col min="15130" max="15361" width="8.83203125" style="13"/>
    <col min="15362" max="15362" width="3.6640625" style="13" customWidth="1"/>
    <col min="15363" max="15363" width="2.33203125" style="13" customWidth="1"/>
    <col min="15364" max="15364" width="14.5" style="13" customWidth="1"/>
    <col min="15365" max="15365" width="8.83203125" style="13" customWidth="1"/>
    <col min="15366" max="15366" width="1.5" style="13" customWidth="1"/>
    <col min="15367" max="15371" width="5.83203125" style="13" customWidth="1"/>
    <col min="15372" max="15372" width="7" style="13" customWidth="1"/>
    <col min="15373" max="15378" width="6" style="13" customWidth="1"/>
    <col min="15379" max="15381" width="5.5" style="13" customWidth="1"/>
    <col min="15382" max="15382" width="1.5" style="13" customWidth="1"/>
    <col min="15383" max="15383" width="12.83203125" style="13" customWidth="1"/>
    <col min="15384" max="15385" width="12.5" style="13" bestFit="1" customWidth="1"/>
    <col min="15386" max="15617" width="8.83203125" style="13"/>
    <col min="15618" max="15618" width="3.6640625" style="13" customWidth="1"/>
    <col min="15619" max="15619" width="2.33203125" style="13" customWidth="1"/>
    <col min="15620" max="15620" width="14.5" style="13" customWidth="1"/>
    <col min="15621" max="15621" width="8.83203125" style="13" customWidth="1"/>
    <col min="15622" max="15622" width="1.5" style="13" customWidth="1"/>
    <col min="15623" max="15627" width="5.83203125" style="13" customWidth="1"/>
    <col min="15628" max="15628" width="7" style="13" customWidth="1"/>
    <col min="15629" max="15634" width="6" style="13" customWidth="1"/>
    <col min="15635" max="15637" width="5.5" style="13" customWidth="1"/>
    <col min="15638" max="15638" width="1.5" style="13" customWidth="1"/>
    <col min="15639" max="15639" width="12.83203125" style="13" customWidth="1"/>
    <col min="15640" max="15641" width="12.5" style="13" bestFit="1" customWidth="1"/>
    <col min="15642" max="15873" width="8.83203125" style="13"/>
    <col min="15874" max="15874" width="3.6640625" style="13" customWidth="1"/>
    <col min="15875" max="15875" width="2.33203125" style="13" customWidth="1"/>
    <col min="15876" max="15876" width="14.5" style="13" customWidth="1"/>
    <col min="15877" max="15877" width="8.83203125" style="13" customWidth="1"/>
    <col min="15878" max="15878" width="1.5" style="13" customWidth="1"/>
    <col min="15879" max="15883" width="5.83203125" style="13" customWidth="1"/>
    <col min="15884" max="15884" width="7" style="13" customWidth="1"/>
    <col min="15885" max="15890" width="6" style="13" customWidth="1"/>
    <col min="15891" max="15893" width="5.5" style="13" customWidth="1"/>
    <col min="15894" max="15894" width="1.5" style="13" customWidth="1"/>
    <col min="15895" max="15895" width="12.83203125" style="13" customWidth="1"/>
    <col min="15896" max="15897" width="12.5" style="13" bestFit="1" customWidth="1"/>
    <col min="15898" max="16129" width="8.83203125" style="13"/>
    <col min="16130" max="16130" width="3.6640625" style="13" customWidth="1"/>
    <col min="16131" max="16131" width="2.33203125" style="13" customWidth="1"/>
    <col min="16132" max="16132" width="14.5" style="13" customWidth="1"/>
    <col min="16133" max="16133" width="8.83203125" style="13" customWidth="1"/>
    <col min="16134" max="16134" width="1.5" style="13" customWidth="1"/>
    <col min="16135" max="16139" width="5.83203125" style="13" customWidth="1"/>
    <col min="16140" max="16140" width="7" style="13" customWidth="1"/>
    <col min="16141" max="16146" width="6" style="13" customWidth="1"/>
    <col min="16147" max="16149" width="5.5" style="13" customWidth="1"/>
    <col min="16150" max="16150" width="1.5" style="13" customWidth="1"/>
    <col min="16151" max="16151" width="12.83203125" style="13" customWidth="1"/>
    <col min="16152" max="16153" width="12.5" style="13" bestFit="1" customWidth="1"/>
    <col min="16154" max="16384" width="8.83203125" style="13"/>
  </cols>
  <sheetData>
    <row r="1" spans="1:38" ht="18.75" customHeight="1">
      <c r="A1" s="218" t="s">
        <v>19</v>
      </c>
      <c r="B1" s="48"/>
      <c r="C1" s="48"/>
      <c r="D1" s="48"/>
      <c r="E1" s="48"/>
      <c r="F1" s="48"/>
      <c r="G1" s="48"/>
      <c r="H1" s="48"/>
      <c r="I1" s="48"/>
      <c r="J1" s="48"/>
      <c r="K1" s="49" t="s">
        <v>98</v>
      </c>
      <c r="L1" s="48"/>
      <c r="M1" s="48"/>
      <c r="N1" s="48"/>
      <c r="O1" s="48"/>
      <c r="P1" s="48"/>
      <c r="Q1" s="48"/>
      <c r="R1" s="48"/>
      <c r="S1" s="48"/>
      <c r="T1" s="48"/>
      <c r="U1" s="50"/>
      <c r="V1" s="14"/>
      <c r="AK1" s="168"/>
      <c r="AL1" s="168"/>
    </row>
    <row r="2" spans="1:38" ht="16" customHeight="1">
      <c r="A2" s="243" t="s">
        <v>19</v>
      </c>
      <c r="B2" s="241" t="s">
        <v>29</v>
      </c>
      <c r="C2" s="1"/>
      <c r="D2" s="1"/>
      <c r="E2" s="1"/>
      <c r="F2" s="1"/>
      <c r="G2" s="1"/>
      <c r="H2" s="1"/>
      <c r="I2" s="1"/>
      <c r="J2" s="1"/>
      <c r="K2" s="1"/>
      <c r="L2" s="1"/>
      <c r="M2" s="1"/>
      <c r="N2" s="1"/>
      <c r="O2" s="1"/>
      <c r="P2" s="1"/>
      <c r="Q2" s="1"/>
      <c r="R2" s="1"/>
      <c r="S2" s="1"/>
      <c r="T2" s="1"/>
      <c r="U2" s="2"/>
      <c r="V2" s="14"/>
      <c r="W2" s="35"/>
      <c r="AK2" s="168"/>
      <c r="AL2" s="168"/>
    </row>
    <row r="3" spans="1:38" ht="31.5" customHeight="1">
      <c r="A3" s="242" t="s">
        <v>19</v>
      </c>
      <c r="B3" s="456" t="s">
        <v>175</v>
      </c>
      <c r="C3" s="456"/>
      <c r="D3" s="456"/>
      <c r="E3" s="456"/>
      <c r="F3" s="456"/>
      <c r="G3" s="456"/>
      <c r="H3" s="456"/>
      <c r="I3" s="456"/>
      <c r="J3" s="456"/>
      <c r="K3" s="456"/>
      <c r="L3" s="456"/>
      <c r="M3" s="456"/>
      <c r="N3" s="456"/>
      <c r="O3" s="456"/>
      <c r="P3" s="456"/>
      <c r="Q3" s="456"/>
      <c r="R3" s="456"/>
      <c r="S3" s="456"/>
      <c r="T3" s="240"/>
      <c r="U3" s="2"/>
      <c r="V3" s="14"/>
      <c r="W3" s="35"/>
      <c r="X3" s="168" t="s">
        <v>78</v>
      </c>
      <c r="Y3" s="168"/>
      <c r="Z3" s="168"/>
      <c r="AA3" s="168"/>
      <c r="AB3" s="168"/>
      <c r="AC3" s="169"/>
      <c r="AD3" s="169"/>
      <c r="AE3" s="169"/>
      <c r="AF3" s="169"/>
      <c r="AG3" s="169"/>
      <c r="AH3" s="169"/>
      <c r="AI3" s="168"/>
      <c r="AJ3" s="168"/>
      <c r="AK3" s="168"/>
      <c r="AL3" s="168"/>
    </row>
    <row r="4" spans="1:38" ht="16" customHeight="1">
      <c r="A4" s="240"/>
      <c r="B4" s="241" t="s">
        <v>176</v>
      </c>
      <c r="C4" s="240"/>
      <c r="D4" s="240"/>
      <c r="E4" s="240"/>
      <c r="F4" s="240"/>
      <c r="G4" s="240"/>
      <c r="H4" s="240"/>
      <c r="I4" s="240"/>
      <c r="J4" s="240"/>
      <c r="K4" s="240"/>
      <c r="L4" s="240"/>
      <c r="M4" s="240"/>
      <c r="N4" s="240"/>
      <c r="O4" s="240"/>
      <c r="P4" s="240"/>
      <c r="Q4" s="240"/>
      <c r="R4" s="240"/>
      <c r="S4" s="240"/>
      <c r="T4" s="1"/>
      <c r="U4" s="2"/>
      <c r="V4" s="14"/>
      <c r="W4" s="35"/>
      <c r="X4" s="168"/>
      <c r="Y4" s="168"/>
      <c r="Z4" s="168"/>
      <c r="AA4" s="168"/>
      <c r="AB4" s="168"/>
      <c r="AC4" s="169"/>
      <c r="AD4" s="169"/>
      <c r="AE4" s="169"/>
      <c r="AF4" s="169"/>
      <c r="AG4" s="169"/>
      <c r="AH4" s="169"/>
      <c r="AI4" s="168"/>
      <c r="AJ4" s="168"/>
      <c r="AK4" s="168"/>
      <c r="AL4" s="168"/>
    </row>
    <row r="5" spans="1:38" s="16" customFormat="1" ht="27" customHeight="1" thickBot="1">
      <c r="A5" s="219"/>
      <c r="B5" s="435" t="s">
        <v>0</v>
      </c>
      <c r="C5" s="436"/>
      <c r="D5" s="437"/>
      <c r="E5" s="438"/>
      <c r="F5" s="439" t="s">
        <v>1</v>
      </c>
      <c r="G5" s="435"/>
      <c r="H5" s="436"/>
      <c r="I5" s="440"/>
      <c r="J5" s="441"/>
      <c r="K5" s="439" t="s">
        <v>2</v>
      </c>
      <c r="L5" s="436"/>
      <c r="M5" s="431"/>
      <c r="N5" s="432"/>
      <c r="O5" s="432"/>
      <c r="P5" s="432"/>
      <c r="Q5" s="432"/>
      <c r="R5" s="432"/>
      <c r="S5" s="432"/>
      <c r="T5" s="432"/>
      <c r="U5" s="433"/>
      <c r="V5" s="98"/>
      <c r="W5" s="35"/>
      <c r="X5" s="168" t="s">
        <v>79</v>
      </c>
      <c r="Y5" s="168"/>
      <c r="Z5" s="168"/>
      <c r="AA5" s="168"/>
      <c r="AB5" s="168"/>
      <c r="AC5" s="169"/>
      <c r="AD5" s="169"/>
      <c r="AE5" s="169"/>
      <c r="AF5" s="169"/>
      <c r="AG5" s="169"/>
      <c r="AH5" s="169"/>
      <c r="AI5" s="168"/>
      <c r="AJ5" s="168"/>
      <c r="AK5" s="168"/>
      <c r="AL5" s="168"/>
    </row>
    <row r="6" spans="1:38" s="16" customFormat="1" ht="27" customHeight="1" thickBot="1">
      <c r="A6" s="80"/>
      <c r="B6" s="407" t="s">
        <v>91</v>
      </c>
      <c r="C6" s="408"/>
      <c r="D6" s="408"/>
      <c r="E6" s="408"/>
      <c r="F6" s="408"/>
      <c r="G6" s="409"/>
      <c r="H6" s="407" t="s">
        <v>26</v>
      </c>
      <c r="I6" s="408"/>
      <c r="J6" s="408"/>
      <c r="K6" s="409"/>
      <c r="L6" s="407" t="s">
        <v>92</v>
      </c>
      <c r="M6" s="408"/>
      <c r="N6" s="408"/>
      <c r="O6" s="408"/>
      <c r="P6" s="408"/>
      <c r="Q6" s="408"/>
      <c r="R6" s="408"/>
      <c r="S6" s="408"/>
      <c r="T6" s="408"/>
      <c r="U6" s="409"/>
      <c r="V6" s="98"/>
      <c r="W6" s="35"/>
      <c r="X6" s="168"/>
      <c r="Y6" s="168"/>
      <c r="Z6" s="168"/>
      <c r="AA6" s="168"/>
      <c r="AB6" s="168"/>
      <c r="AC6" s="169"/>
      <c r="AD6" s="169"/>
      <c r="AE6" s="169"/>
      <c r="AF6" s="169"/>
      <c r="AG6" s="169"/>
      <c r="AH6" s="169"/>
      <c r="AI6" s="168"/>
      <c r="AJ6" s="168"/>
      <c r="AK6" s="168"/>
      <c r="AL6" s="168"/>
    </row>
    <row r="7" spans="1:38" ht="29.25" customHeight="1" thickBot="1">
      <c r="A7" s="333" t="s">
        <v>102</v>
      </c>
      <c r="B7" s="386" t="s">
        <v>93</v>
      </c>
      <c r="C7" s="387"/>
      <c r="D7" s="388"/>
      <c r="E7" s="389"/>
      <c r="F7" s="389"/>
      <c r="G7" s="390"/>
      <c r="H7" s="17"/>
      <c r="I7" s="17"/>
      <c r="J7" s="17"/>
      <c r="K7" s="3"/>
      <c r="L7" s="451" t="s">
        <v>31</v>
      </c>
      <c r="M7" s="452"/>
      <c r="N7" s="452"/>
      <c r="O7" s="452"/>
      <c r="P7" s="452"/>
      <c r="Q7" s="452"/>
      <c r="R7" s="452"/>
      <c r="S7" s="452"/>
      <c r="T7" s="452"/>
      <c r="U7" s="453"/>
      <c r="V7" s="14"/>
      <c r="W7" s="35"/>
      <c r="X7" s="170"/>
      <c r="Y7" s="171"/>
      <c r="Z7" s="172"/>
      <c r="AA7" s="168"/>
      <c r="AB7" s="168"/>
      <c r="AC7" s="169"/>
      <c r="AD7" s="169"/>
      <c r="AE7" s="169"/>
      <c r="AF7" s="169"/>
      <c r="AG7" s="169"/>
      <c r="AH7" s="169"/>
      <c r="AI7" s="168"/>
      <c r="AJ7" s="168"/>
      <c r="AK7" s="171"/>
      <c r="AL7" s="168"/>
    </row>
    <row r="8" spans="1:38" ht="15" customHeight="1">
      <c r="A8" s="362"/>
      <c r="B8" s="371" t="s">
        <v>180</v>
      </c>
      <c r="C8" s="372"/>
      <c r="D8" s="375"/>
      <c r="E8" s="375"/>
      <c r="F8" s="375"/>
      <c r="G8" s="376"/>
      <c r="H8" s="363" t="s">
        <v>8</v>
      </c>
      <c r="I8" s="363"/>
      <c r="J8" s="363"/>
      <c r="K8" s="363"/>
      <c r="L8" s="462" t="s">
        <v>34</v>
      </c>
      <c r="M8" s="415"/>
      <c r="N8" s="415"/>
      <c r="O8" s="415"/>
      <c r="P8" s="415"/>
      <c r="Q8" s="415"/>
      <c r="R8" s="415"/>
      <c r="S8" s="415"/>
      <c r="T8" s="415"/>
      <c r="U8" s="416"/>
      <c r="V8" s="14"/>
      <c r="W8" s="15"/>
      <c r="X8" s="173" t="s">
        <v>80</v>
      </c>
      <c r="Y8" s="171"/>
      <c r="Z8" s="168"/>
      <c r="AA8" s="168"/>
      <c r="AB8" s="174" t="s">
        <v>85</v>
      </c>
      <c r="AC8" s="175" t="str">
        <f>meg</f>
        <v/>
      </c>
      <c r="AD8" s="99"/>
      <c r="AE8" s="174" t="s">
        <v>87</v>
      </c>
      <c r="AF8" s="176" t="str">
        <f>plrat</f>
        <v/>
      </c>
      <c r="AG8" s="171"/>
      <c r="AH8" s="174" t="s">
        <v>88</v>
      </c>
      <c r="AI8" s="176" t="str">
        <f>nlrat</f>
        <v/>
      </c>
      <c r="AJ8" s="168"/>
      <c r="AK8" s="168"/>
      <c r="AL8" s="168"/>
    </row>
    <row r="9" spans="1:38" ht="15" customHeight="1">
      <c r="A9" s="362"/>
      <c r="B9" s="377"/>
      <c r="C9" s="378"/>
      <c r="D9" s="378"/>
      <c r="E9" s="378"/>
      <c r="F9" s="378"/>
      <c r="G9" s="379"/>
      <c r="H9" s="14"/>
      <c r="I9" s="14"/>
      <c r="J9" s="14"/>
      <c r="K9" s="14"/>
      <c r="L9" s="463"/>
      <c r="M9" s="417"/>
      <c r="N9" s="417"/>
      <c r="O9" s="417"/>
      <c r="P9" s="417"/>
      <c r="Q9" s="417"/>
      <c r="R9" s="417"/>
      <c r="S9" s="417"/>
      <c r="T9" s="417"/>
      <c r="U9" s="418"/>
      <c r="V9" s="14"/>
      <c r="W9" s="15"/>
      <c r="X9" s="168"/>
      <c r="Y9" s="168"/>
      <c r="Z9" s="168"/>
      <c r="AA9" s="168"/>
      <c r="AB9" s="174"/>
      <c r="AC9" s="177"/>
      <c r="AD9" s="168"/>
      <c r="AE9" s="178"/>
      <c r="AF9" s="179"/>
      <c r="AG9" s="180"/>
      <c r="AH9" s="178"/>
      <c r="AI9" s="179"/>
      <c r="AJ9" s="181"/>
      <c r="AK9" s="168"/>
      <c r="AL9" s="168"/>
    </row>
    <row r="10" spans="1:38" ht="15" customHeight="1">
      <c r="A10" s="362"/>
      <c r="B10" s="371" t="s">
        <v>104</v>
      </c>
      <c r="C10" s="372"/>
      <c r="D10" s="372"/>
      <c r="E10" s="372"/>
      <c r="F10" s="372"/>
      <c r="G10" s="373"/>
      <c r="H10" s="364" t="s">
        <v>9</v>
      </c>
      <c r="I10" s="364"/>
      <c r="J10" s="364"/>
      <c r="K10" s="364"/>
      <c r="L10" s="464"/>
      <c r="M10" s="419"/>
      <c r="N10" s="419"/>
      <c r="O10" s="419"/>
      <c r="P10" s="419"/>
      <c r="Q10" s="419"/>
      <c r="R10" s="419"/>
      <c r="S10" s="419"/>
      <c r="T10" s="419"/>
      <c r="U10" s="420"/>
      <c r="V10" s="14"/>
      <c r="X10" s="182" t="s">
        <v>81</v>
      </c>
      <c r="Y10" s="171"/>
      <c r="Z10" s="168"/>
      <c r="AA10" s="168"/>
      <c r="AB10" s="174" t="s">
        <v>85</v>
      </c>
      <c r="AC10" s="183"/>
      <c r="AD10" s="99"/>
      <c r="AE10" s="174" t="s">
        <v>87</v>
      </c>
      <c r="AF10" s="184"/>
      <c r="AG10" s="171"/>
      <c r="AH10" s="174" t="s">
        <v>88</v>
      </c>
      <c r="AI10" s="184"/>
      <c r="AJ10" s="168"/>
      <c r="AK10" s="168"/>
      <c r="AL10" s="168"/>
    </row>
    <row r="11" spans="1:38" ht="15" customHeight="1">
      <c r="A11" s="362"/>
      <c r="B11" s="374"/>
      <c r="C11" s="375"/>
      <c r="D11" s="375"/>
      <c r="E11" s="375"/>
      <c r="F11" s="375"/>
      <c r="G11" s="376"/>
      <c r="H11" s="14"/>
      <c r="I11" s="14"/>
      <c r="J11" s="14"/>
      <c r="K11" s="14"/>
      <c r="L11" s="462" t="s">
        <v>35</v>
      </c>
      <c r="M11" s="415"/>
      <c r="N11" s="415"/>
      <c r="O11" s="415"/>
      <c r="P11" s="415"/>
      <c r="Q11" s="415"/>
      <c r="R11" s="415"/>
      <c r="S11" s="415"/>
      <c r="T11" s="415"/>
      <c r="U11" s="416"/>
      <c r="V11" s="14"/>
      <c r="W11" s="37"/>
      <c r="X11" s="168"/>
      <c r="Y11" s="185"/>
      <c r="Z11" s="185"/>
      <c r="AA11" s="185"/>
      <c r="AB11" s="168"/>
      <c r="AC11" s="171"/>
      <c r="AD11" s="99"/>
      <c r="AE11" s="186"/>
      <c r="AF11" s="179"/>
      <c r="AG11" s="187"/>
      <c r="AH11" s="186"/>
      <c r="AI11" s="179"/>
      <c r="AJ11" s="168"/>
      <c r="AK11" s="168"/>
      <c r="AL11" s="168"/>
    </row>
    <row r="12" spans="1:38" ht="15" customHeight="1">
      <c r="A12" s="362"/>
      <c r="B12" s="377"/>
      <c r="C12" s="378"/>
      <c r="D12" s="378"/>
      <c r="E12" s="378"/>
      <c r="F12" s="378"/>
      <c r="G12" s="379"/>
      <c r="H12" s="14"/>
      <c r="I12" s="51" t="s">
        <v>10</v>
      </c>
      <c r="J12" s="52"/>
      <c r="K12" s="39"/>
      <c r="L12" s="463"/>
      <c r="M12" s="417"/>
      <c r="N12" s="417"/>
      <c r="O12" s="417"/>
      <c r="P12" s="417"/>
      <c r="Q12" s="417"/>
      <c r="R12" s="417"/>
      <c r="S12" s="417"/>
      <c r="T12" s="417"/>
      <c r="U12" s="418"/>
      <c r="V12" s="14"/>
      <c r="W12" s="38"/>
      <c r="X12" s="173" t="s">
        <v>82</v>
      </c>
      <c r="Y12" s="187"/>
      <c r="Z12" s="168"/>
      <c r="AA12" s="188"/>
      <c r="AB12" s="174" t="s">
        <v>86</v>
      </c>
      <c r="AC12" s="175" t="str">
        <f>IF(ISNUMBER(AE15),AE15/(1+AE15),"")</f>
        <v/>
      </c>
      <c r="AD12" s="168"/>
      <c r="AE12" s="168"/>
      <c r="AF12" s="99"/>
      <c r="AG12" s="168"/>
      <c r="AH12" s="186" t="s">
        <v>89</v>
      </c>
      <c r="AI12" s="189" t="str">
        <f>IF(ISNUMBER(AH15),AH15/(1+AH15),"")</f>
        <v/>
      </c>
      <c r="AJ12" s="168"/>
      <c r="AK12" s="168"/>
      <c r="AL12" s="168"/>
    </row>
    <row r="13" spans="1:38" ht="15" customHeight="1">
      <c r="A13" s="362"/>
      <c r="B13" s="371" t="s">
        <v>184</v>
      </c>
      <c r="C13" s="372"/>
      <c r="D13" s="372"/>
      <c r="E13" s="372"/>
      <c r="F13" s="372"/>
      <c r="G13" s="373"/>
      <c r="H13" s="14"/>
      <c r="I13" s="6" t="s">
        <v>183</v>
      </c>
      <c r="J13" s="52"/>
      <c r="K13" s="39"/>
      <c r="L13" s="463"/>
      <c r="M13" s="417"/>
      <c r="N13" s="417"/>
      <c r="O13" s="417"/>
      <c r="P13" s="417"/>
      <c r="Q13" s="417"/>
      <c r="R13" s="417"/>
      <c r="S13" s="417"/>
      <c r="T13" s="417"/>
      <c r="U13" s="418"/>
      <c r="V13" s="14"/>
      <c r="W13" s="38"/>
      <c r="X13" s="173"/>
      <c r="Y13" s="187"/>
      <c r="Z13" s="168"/>
      <c r="AA13" s="188"/>
      <c r="AB13" s="174"/>
      <c r="AC13" s="177"/>
      <c r="AD13" s="188"/>
      <c r="AE13" s="188"/>
      <c r="AF13" s="99"/>
      <c r="AG13" s="188"/>
      <c r="AH13" s="186"/>
      <c r="AI13" s="190"/>
      <c r="AJ13" s="168"/>
      <c r="AK13" s="168"/>
      <c r="AL13" s="168"/>
    </row>
    <row r="14" spans="1:38" ht="15" customHeight="1">
      <c r="A14" s="362"/>
      <c r="B14" s="374"/>
      <c r="C14" s="375"/>
      <c r="D14" s="375"/>
      <c r="E14" s="375"/>
      <c r="F14" s="375"/>
      <c r="G14" s="376"/>
      <c r="H14" s="14"/>
      <c r="I14" s="365"/>
      <c r="J14" s="365"/>
      <c r="K14" s="14"/>
      <c r="L14" s="464"/>
      <c r="M14" s="419"/>
      <c r="N14" s="419"/>
      <c r="O14" s="419"/>
      <c r="P14" s="419"/>
      <c r="Q14" s="419"/>
      <c r="R14" s="419"/>
      <c r="S14" s="419"/>
      <c r="T14" s="419"/>
      <c r="U14" s="420"/>
      <c r="V14" s="14"/>
      <c r="W14" s="38"/>
      <c r="X14" s="191"/>
      <c r="Y14" s="192"/>
      <c r="Z14" s="193"/>
      <c r="AA14" s="193"/>
      <c r="AB14" s="194"/>
      <c r="AC14" s="197" t="str">
        <f>IF(ISNUMBER(altpp),altpp,gpp)</f>
        <v/>
      </c>
      <c r="AD14" s="196"/>
      <c r="AE14" s="211"/>
      <c r="AF14" s="198" t="str">
        <f>IF(ISNUMBER(altplr),altplr,gplr)</f>
        <v/>
      </c>
      <c r="AG14" s="192"/>
      <c r="AH14" s="197"/>
      <c r="AI14" s="195" t="str">
        <f>IF(ISNUMBER(altnlr),altnlr,gnlr)</f>
        <v/>
      </c>
      <c r="AJ14" s="200"/>
      <c r="AK14" s="168"/>
      <c r="AL14" s="168"/>
    </row>
    <row r="15" spans="1:38" ht="15" customHeight="1">
      <c r="A15" s="362"/>
      <c r="B15" s="377"/>
      <c r="C15" s="378"/>
      <c r="D15" s="378"/>
      <c r="E15" s="378"/>
      <c r="F15" s="378"/>
      <c r="G15" s="379"/>
      <c r="H15" s="14"/>
      <c r="I15" s="14"/>
      <c r="J15" s="14"/>
      <c r="K15" s="14"/>
      <c r="L15" s="293" t="s">
        <v>108</v>
      </c>
      <c r="M15" s="415"/>
      <c r="N15" s="415"/>
      <c r="O15" s="415"/>
      <c r="P15" s="415"/>
      <c r="Q15" s="415"/>
      <c r="R15" s="415"/>
      <c r="S15" s="415"/>
      <c r="T15" s="415"/>
      <c r="U15" s="416"/>
      <c r="V15" s="14"/>
      <c r="W15" s="36"/>
      <c r="X15" s="199"/>
      <c r="Y15" s="199"/>
      <c r="Z15" s="199"/>
      <c r="AA15" s="199"/>
      <c r="AB15" s="199"/>
      <c r="AC15" s="199"/>
      <c r="AD15" s="199"/>
      <c r="AE15" s="199" t="e">
        <f>pp/(1-pp)*plr</f>
        <v>#VALUE!</v>
      </c>
      <c r="AF15" s="199"/>
      <c r="AG15" s="199"/>
      <c r="AH15" s="199" t="e">
        <f>pp/(1-pp)*nlr</f>
        <v>#VALUE!</v>
      </c>
      <c r="AI15" s="198"/>
      <c r="AJ15" s="200"/>
      <c r="AK15" s="168"/>
      <c r="AL15" s="168"/>
    </row>
    <row r="16" spans="1:38" ht="15" customHeight="1">
      <c r="A16" s="362"/>
      <c r="B16" s="371" t="s">
        <v>32</v>
      </c>
      <c r="C16" s="372"/>
      <c r="D16" s="372"/>
      <c r="E16" s="372"/>
      <c r="F16" s="372"/>
      <c r="G16" s="373"/>
      <c r="H16" s="14"/>
      <c r="I16" s="14"/>
      <c r="J16" s="14"/>
      <c r="K16" s="14"/>
      <c r="L16" s="463"/>
      <c r="M16" s="417"/>
      <c r="N16" s="417"/>
      <c r="O16" s="417"/>
      <c r="P16" s="417"/>
      <c r="Q16" s="417"/>
      <c r="R16" s="417"/>
      <c r="S16" s="417"/>
      <c r="T16" s="417"/>
      <c r="U16" s="418"/>
      <c r="V16" s="14"/>
      <c r="W16" s="36"/>
      <c r="X16" s="200">
        <v>1</v>
      </c>
      <c r="Y16" s="200">
        <v>99</v>
      </c>
      <c r="Z16" s="200">
        <f>-LOG((Y16/100)/(1-Y16/100))</f>
        <v>-1.9956351945975495</v>
      </c>
      <c r="AA16" s="200">
        <v>2</v>
      </c>
      <c r="AB16" s="200">
        <v>1E-3</v>
      </c>
      <c r="AC16" s="200">
        <f>0.5+LOG(AB16)/2</f>
        <v>-1</v>
      </c>
      <c r="AD16" s="200">
        <v>3</v>
      </c>
      <c r="AE16" s="200">
        <v>0.1</v>
      </c>
      <c r="AF16" s="200">
        <f>LOG((AE16/100)/(1-AE16/100))+1</f>
        <v>-1.9995654882259823</v>
      </c>
      <c r="AG16" s="200">
        <v>1</v>
      </c>
      <c r="AH16" s="200"/>
      <c r="AI16" s="200" t="e">
        <f>-LOG(pp/(1-pp))</f>
        <v>#VALUE!</v>
      </c>
      <c r="AJ16" s="200"/>
      <c r="AK16" s="168"/>
      <c r="AL16" s="168"/>
    </row>
    <row r="17" spans="1:38" ht="15" customHeight="1">
      <c r="A17" s="362"/>
      <c r="B17" s="377"/>
      <c r="C17" s="378"/>
      <c r="D17" s="378"/>
      <c r="E17" s="378"/>
      <c r="F17" s="378"/>
      <c r="G17" s="379"/>
      <c r="H17" s="21"/>
      <c r="I17" s="21"/>
      <c r="J17" s="21"/>
      <c r="K17" s="21"/>
      <c r="L17" s="463"/>
      <c r="M17" s="417"/>
      <c r="N17" s="417"/>
      <c r="O17" s="417"/>
      <c r="P17" s="417"/>
      <c r="Q17" s="417"/>
      <c r="R17" s="417"/>
      <c r="S17" s="417"/>
      <c r="T17" s="417"/>
      <c r="U17" s="418"/>
      <c r="V17" s="14"/>
      <c r="W17" s="36"/>
      <c r="X17" s="200">
        <v>1</v>
      </c>
      <c r="Y17" s="200">
        <v>95</v>
      </c>
      <c r="Z17" s="200">
        <f t="shared" ref="Z17:Z32" si="0">-LOG((Y17/100)/(1-Y17/100))</f>
        <v>-1.2787536009528286</v>
      </c>
      <c r="AA17" s="200">
        <v>2</v>
      </c>
      <c r="AB17" s="200">
        <v>2E-3</v>
      </c>
      <c r="AC17" s="200">
        <f t="shared" ref="AC17:AC34" si="1">0.5+LOG(AB17)/2</f>
        <v>-0.84948500216800937</v>
      </c>
      <c r="AD17" s="200">
        <v>3</v>
      </c>
      <c r="AE17" s="200">
        <v>0.2</v>
      </c>
      <c r="AF17" s="200">
        <f t="shared" ref="AF17:AF32" si="2">LOG((AE17/100)/(1-AE17/100))+1</f>
        <v>-1.6981005456233897</v>
      </c>
      <c r="AG17" s="200">
        <v>2</v>
      </c>
      <c r="AH17" s="200"/>
      <c r="AI17" s="200" t="e">
        <f>0.5+LOG(plr)/2</f>
        <v>#VALUE!</v>
      </c>
      <c r="AJ17" s="200"/>
      <c r="AK17" s="168"/>
      <c r="AL17" s="168"/>
    </row>
    <row r="18" spans="1:38" ht="27.75" customHeight="1">
      <c r="A18" s="332" t="s">
        <v>7</v>
      </c>
      <c r="B18" s="368" t="s">
        <v>100</v>
      </c>
      <c r="C18" s="369"/>
      <c r="D18" s="369"/>
      <c r="E18" s="369"/>
      <c r="F18" s="369"/>
      <c r="G18" s="370"/>
      <c r="H18" s="43"/>
      <c r="I18" s="204" t="s">
        <v>5</v>
      </c>
      <c r="J18" s="205" t="s">
        <v>6</v>
      </c>
      <c r="K18" s="213"/>
      <c r="L18" s="464"/>
      <c r="M18" s="419"/>
      <c r="N18" s="419"/>
      <c r="O18" s="419"/>
      <c r="P18" s="419"/>
      <c r="Q18" s="419"/>
      <c r="R18" s="419"/>
      <c r="S18" s="419"/>
      <c r="T18" s="419"/>
      <c r="U18" s="420"/>
      <c r="V18" s="14"/>
      <c r="W18" s="36"/>
      <c r="X18" s="200">
        <v>1</v>
      </c>
      <c r="Y18" s="200">
        <v>90</v>
      </c>
      <c r="Z18" s="200">
        <f t="shared" si="0"/>
        <v>-0.95424250943932498</v>
      </c>
      <c r="AA18" s="200">
        <v>2</v>
      </c>
      <c r="AB18" s="200">
        <v>5.0000000000000001E-3</v>
      </c>
      <c r="AC18" s="200">
        <f t="shared" si="1"/>
        <v>-0.65051499783199063</v>
      </c>
      <c r="AD18" s="200">
        <v>3</v>
      </c>
      <c r="AE18" s="200">
        <v>0.5</v>
      </c>
      <c r="AF18" s="200">
        <f t="shared" si="2"/>
        <v>-1.2988530764097068</v>
      </c>
      <c r="AG18" s="200">
        <v>3</v>
      </c>
      <c r="AH18" s="200"/>
      <c r="AI18" s="200" t="e">
        <f>LOG(AE15)+1</f>
        <v>#VALUE!</v>
      </c>
      <c r="AJ18" s="200"/>
      <c r="AK18" s="168"/>
      <c r="AL18" s="168"/>
    </row>
    <row r="19" spans="1:38" ht="13" customHeight="1">
      <c r="A19" s="333"/>
      <c r="B19" s="442" t="s">
        <v>105</v>
      </c>
      <c r="C19" s="443"/>
      <c r="D19" s="443"/>
      <c r="E19" s="443"/>
      <c r="F19" s="443"/>
      <c r="G19" s="444"/>
      <c r="H19" s="457" t="s">
        <v>90</v>
      </c>
      <c r="I19" s="458"/>
      <c r="J19" s="458"/>
      <c r="K19" s="459"/>
      <c r="L19" s="340" t="s">
        <v>94</v>
      </c>
      <c r="M19" s="341"/>
      <c r="N19" s="341"/>
      <c r="O19" s="341"/>
      <c r="P19" s="341"/>
      <c r="Q19" s="341"/>
      <c r="R19" s="341"/>
      <c r="S19" s="341"/>
      <c r="T19" s="341"/>
      <c r="U19" s="342"/>
      <c r="V19" s="14"/>
      <c r="W19" s="36"/>
      <c r="X19" s="200">
        <v>1</v>
      </c>
      <c r="Y19" s="200">
        <v>80</v>
      </c>
      <c r="Z19" s="200">
        <f t="shared" si="0"/>
        <v>-0.60205999132796251</v>
      </c>
      <c r="AA19" s="200">
        <v>2</v>
      </c>
      <c r="AB19" s="200">
        <v>0.01</v>
      </c>
      <c r="AC19" s="200">
        <f t="shared" si="1"/>
        <v>-0.5</v>
      </c>
      <c r="AD19" s="200">
        <v>3</v>
      </c>
      <c r="AE19" s="200">
        <v>1</v>
      </c>
      <c r="AF19" s="200">
        <f t="shared" si="2"/>
        <v>-0.9956351945975499</v>
      </c>
      <c r="AG19" s="200">
        <v>1</v>
      </c>
      <c r="AH19" s="200"/>
      <c r="AI19" s="200" t="e">
        <f>-LOG(pp/(1-pp))</f>
        <v>#VALUE!</v>
      </c>
      <c r="AJ19" s="200"/>
      <c r="AK19" s="168"/>
      <c r="AL19" s="168"/>
    </row>
    <row r="20" spans="1:38" ht="12.75" customHeight="1">
      <c r="A20" s="333"/>
      <c r="B20" s="442"/>
      <c r="C20" s="443"/>
      <c r="D20" s="443"/>
      <c r="E20" s="443"/>
      <c r="F20" s="443"/>
      <c r="G20" s="444"/>
      <c r="H20" s="7"/>
      <c r="I20" s="380"/>
      <c r="J20" s="381"/>
      <c r="K20" s="7"/>
      <c r="L20" s="346"/>
      <c r="M20" s="347"/>
      <c r="N20" s="347"/>
      <c r="O20" s="347"/>
      <c r="P20" s="347"/>
      <c r="Q20" s="347"/>
      <c r="R20" s="347"/>
      <c r="S20" s="347"/>
      <c r="T20" s="347"/>
      <c r="U20" s="348"/>
      <c r="V20" s="14"/>
      <c r="W20" s="36"/>
      <c r="X20" s="200">
        <v>1</v>
      </c>
      <c r="Y20" s="200">
        <v>70</v>
      </c>
      <c r="Z20" s="200">
        <f t="shared" si="0"/>
        <v>-0.36797678529459432</v>
      </c>
      <c r="AA20" s="200">
        <v>2</v>
      </c>
      <c r="AB20" s="200">
        <v>0.02</v>
      </c>
      <c r="AC20" s="200">
        <f t="shared" si="1"/>
        <v>-0.34948500216800937</v>
      </c>
      <c r="AD20" s="200">
        <v>3</v>
      </c>
      <c r="AE20" s="200">
        <v>2</v>
      </c>
      <c r="AF20" s="200">
        <f t="shared" si="2"/>
        <v>-0.69019608002851363</v>
      </c>
      <c r="AG20" s="200">
        <v>2</v>
      </c>
      <c r="AH20" s="200"/>
      <c r="AI20" s="200" t="e">
        <f>0.5+LOG(nlr)/2</f>
        <v>#VALUE!</v>
      </c>
      <c r="AJ20" s="200"/>
      <c r="AK20" s="168"/>
      <c r="AL20" s="168"/>
    </row>
    <row r="21" spans="1:38" ht="12.75" customHeight="1">
      <c r="A21" s="333"/>
      <c r="B21" s="442"/>
      <c r="C21" s="443"/>
      <c r="D21" s="443"/>
      <c r="E21" s="443"/>
      <c r="F21" s="443"/>
      <c r="G21" s="444"/>
      <c r="H21" s="7"/>
      <c r="I21" s="382"/>
      <c r="J21" s="383"/>
      <c r="K21" s="7"/>
      <c r="L21" s="293" t="s">
        <v>109</v>
      </c>
      <c r="M21" s="393"/>
      <c r="N21" s="393"/>
      <c r="O21" s="393"/>
      <c r="P21" s="393"/>
      <c r="Q21" s="393"/>
      <c r="R21" s="393"/>
      <c r="S21" s="393"/>
      <c r="T21" s="393"/>
      <c r="U21" s="394"/>
      <c r="V21" s="14"/>
      <c r="W21" s="36"/>
      <c r="X21" s="200">
        <v>1</v>
      </c>
      <c r="Y21" s="200">
        <v>60</v>
      </c>
      <c r="Z21" s="200">
        <f t="shared" si="0"/>
        <v>-0.17609125905568118</v>
      </c>
      <c r="AA21" s="200">
        <v>2</v>
      </c>
      <c r="AB21" s="200">
        <v>0.05</v>
      </c>
      <c r="AC21" s="200">
        <f t="shared" si="1"/>
        <v>-0.15051499783199063</v>
      </c>
      <c r="AD21" s="200">
        <v>3</v>
      </c>
      <c r="AE21" s="200">
        <v>5</v>
      </c>
      <c r="AF21" s="200">
        <f t="shared" si="2"/>
        <v>-0.27875360095282886</v>
      </c>
      <c r="AG21" s="200">
        <v>3</v>
      </c>
      <c r="AH21" s="200"/>
      <c r="AI21" s="200" t="e">
        <f>LOG(AH15)+1</f>
        <v>#VALUE!</v>
      </c>
      <c r="AJ21" s="200"/>
      <c r="AK21" s="168"/>
      <c r="AL21" s="168"/>
    </row>
    <row r="22" spans="1:38" ht="12.75" customHeight="1">
      <c r="A22" s="333"/>
      <c r="B22" s="442"/>
      <c r="C22" s="443"/>
      <c r="D22" s="443"/>
      <c r="E22" s="443"/>
      <c r="F22" s="443"/>
      <c r="G22" s="444"/>
      <c r="H22" s="14"/>
      <c r="I22" s="384"/>
      <c r="J22" s="385"/>
      <c r="K22" s="14"/>
      <c r="L22" s="395"/>
      <c r="M22" s="396"/>
      <c r="N22" s="396"/>
      <c r="O22" s="396"/>
      <c r="P22" s="396"/>
      <c r="Q22" s="396"/>
      <c r="R22" s="396"/>
      <c r="S22" s="396"/>
      <c r="T22" s="396"/>
      <c r="U22" s="397"/>
      <c r="V22" s="14"/>
      <c r="W22" s="17"/>
      <c r="X22" s="200">
        <v>1</v>
      </c>
      <c r="Y22" s="200">
        <v>50</v>
      </c>
      <c r="Z22" s="200">
        <f t="shared" si="0"/>
        <v>0</v>
      </c>
      <c r="AA22" s="200">
        <v>2</v>
      </c>
      <c r="AB22" s="200">
        <v>0.1</v>
      </c>
      <c r="AC22" s="200">
        <f t="shared" si="1"/>
        <v>0</v>
      </c>
      <c r="AD22" s="200">
        <v>3</v>
      </c>
      <c r="AE22" s="200">
        <v>10</v>
      </c>
      <c r="AF22" s="200">
        <f t="shared" si="2"/>
        <v>4.5757490560675129E-2</v>
      </c>
      <c r="AG22" s="200"/>
      <c r="AH22" s="200"/>
      <c r="AI22" s="200"/>
      <c r="AJ22" s="200"/>
      <c r="AK22" s="168"/>
      <c r="AL22" s="168"/>
    </row>
    <row r="23" spans="1:38" ht="12.75" customHeight="1">
      <c r="A23" s="333"/>
      <c r="B23" s="442"/>
      <c r="C23" s="443"/>
      <c r="D23" s="443"/>
      <c r="E23" s="443"/>
      <c r="F23" s="443"/>
      <c r="G23" s="444"/>
      <c r="H23" s="215"/>
      <c r="I23" s="215"/>
      <c r="J23" s="101"/>
      <c r="K23" s="215"/>
      <c r="L23" s="395"/>
      <c r="M23" s="396"/>
      <c r="N23" s="396"/>
      <c r="O23" s="396"/>
      <c r="P23" s="396"/>
      <c r="Q23" s="396"/>
      <c r="R23" s="396"/>
      <c r="S23" s="396"/>
      <c r="T23" s="396"/>
      <c r="U23" s="397"/>
      <c r="V23" s="14"/>
      <c r="W23" s="36"/>
      <c r="X23" s="200">
        <v>1</v>
      </c>
      <c r="Y23" s="200">
        <v>40</v>
      </c>
      <c r="Z23" s="200">
        <f t="shared" si="0"/>
        <v>0.17609125905568118</v>
      </c>
      <c r="AA23" s="200">
        <v>2</v>
      </c>
      <c r="AB23" s="200">
        <v>0.2</v>
      </c>
      <c r="AC23" s="200">
        <f t="shared" si="1"/>
        <v>0.15051499783199063</v>
      </c>
      <c r="AD23" s="200">
        <v>3</v>
      </c>
      <c r="AE23" s="200">
        <v>20</v>
      </c>
      <c r="AF23" s="200">
        <f t="shared" si="2"/>
        <v>0.3979400086720376</v>
      </c>
      <c r="AG23" s="200"/>
      <c r="AH23" s="200"/>
      <c r="AI23" s="200"/>
      <c r="AJ23" s="200"/>
      <c r="AK23" s="168"/>
      <c r="AL23" s="168"/>
    </row>
    <row r="24" spans="1:38" ht="12.75" customHeight="1">
      <c r="A24" s="333"/>
      <c r="B24" s="442"/>
      <c r="C24" s="443"/>
      <c r="D24" s="443"/>
      <c r="E24" s="443"/>
      <c r="F24" s="443"/>
      <c r="G24" s="444"/>
      <c r="H24" s="14"/>
      <c r="I24" s="100"/>
      <c r="J24" s="102"/>
      <c r="K24" s="14"/>
      <c r="L24" s="395"/>
      <c r="M24" s="396"/>
      <c r="N24" s="396"/>
      <c r="O24" s="396"/>
      <c r="P24" s="396"/>
      <c r="Q24" s="396"/>
      <c r="R24" s="396"/>
      <c r="S24" s="396"/>
      <c r="T24" s="396"/>
      <c r="U24" s="397"/>
      <c r="V24" s="14"/>
      <c r="W24" s="36"/>
      <c r="X24" s="200">
        <v>1</v>
      </c>
      <c r="Y24" s="200">
        <v>30</v>
      </c>
      <c r="Z24" s="200">
        <f t="shared" si="0"/>
        <v>0.36797678529459438</v>
      </c>
      <c r="AA24" s="200">
        <v>2</v>
      </c>
      <c r="AB24" s="200">
        <v>0.5</v>
      </c>
      <c r="AC24" s="200">
        <f t="shared" si="1"/>
        <v>0.34948500216800937</v>
      </c>
      <c r="AD24" s="200">
        <v>3</v>
      </c>
      <c r="AE24" s="200">
        <v>30</v>
      </c>
      <c r="AF24" s="200">
        <f t="shared" si="2"/>
        <v>0.63202321470540568</v>
      </c>
      <c r="AG24" s="200"/>
      <c r="AH24" s="200"/>
      <c r="AI24" s="200"/>
      <c r="AJ24" s="200"/>
      <c r="AK24" s="168"/>
      <c r="AL24" s="168"/>
    </row>
    <row r="25" spans="1:38" ht="12.75" customHeight="1">
      <c r="A25" s="333"/>
      <c r="B25" s="442"/>
      <c r="C25" s="443"/>
      <c r="D25" s="443"/>
      <c r="E25" s="443"/>
      <c r="F25" s="443"/>
      <c r="G25" s="444"/>
      <c r="H25" s="366" t="s">
        <v>39</v>
      </c>
      <c r="I25" s="366"/>
      <c r="J25" s="366"/>
      <c r="K25" s="367"/>
      <c r="L25" s="395"/>
      <c r="M25" s="396"/>
      <c r="N25" s="396"/>
      <c r="O25" s="396"/>
      <c r="P25" s="396"/>
      <c r="Q25" s="396"/>
      <c r="R25" s="396"/>
      <c r="S25" s="396"/>
      <c r="T25" s="396"/>
      <c r="U25" s="397"/>
      <c r="V25" s="14"/>
      <c r="W25" s="36"/>
      <c r="X25" s="200">
        <v>1</v>
      </c>
      <c r="Y25" s="200">
        <v>20</v>
      </c>
      <c r="Z25" s="200">
        <f t="shared" si="0"/>
        <v>0.6020599913279624</v>
      </c>
      <c r="AA25" s="200">
        <v>2</v>
      </c>
      <c r="AB25" s="200">
        <v>1</v>
      </c>
      <c r="AC25" s="200">
        <f t="shared" si="1"/>
        <v>0.5</v>
      </c>
      <c r="AD25" s="200">
        <v>3</v>
      </c>
      <c r="AE25" s="200">
        <v>40</v>
      </c>
      <c r="AF25" s="200">
        <f t="shared" si="2"/>
        <v>0.82390874094431887</v>
      </c>
      <c r="AG25" s="200"/>
      <c r="AH25" s="200"/>
      <c r="AI25" s="200"/>
      <c r="AJ25" s="200"/>
      <c r="AK25" s="168"/>
      <c r="AL25" s="168"/>
    </row>
    <row r="26" spans="1:38" ht="12.75" customHeight="1">
      <c r="A26" s="333"/>
      <c r="B26" s="445" t="s">
        <v>99</v>
      </c>
      <c r="C26" s="446"/>
      <c r="D26" s="446"/>
      <c r="E26" s="446"/>
      <c r="F26" s="446"/>
      <c r="G26" s="447"/>
      <c r="H26" s="215"/>
      <c r="I26" s="215" t="s">
        <v>36</v>
      </c>
      <c r="J26" s="101" t="s">
        <v>37</v>
      </c>
      <c r="K26" s="216"/>
      <c r="L26" s="395"/>
      <c r="M26" s="396"/>
      <c r="N26" s="396"/>
      <c r="O26" s="396"/>
      <c r="P26" s="396"/>
      <c r="Q26" s="396"/>
      <c r="R26" s="396"/>
      <c r="S26" s="396"/>
      <c r="T26" s="396"/>
      <c r="U26" s="397"/>
      <c r="V26" s="14"/>
      <c r="W26" s="17"/>
      <c r="X26" s="200">
        <v>1</v>
      </c>
      <c r="Y26" s="200">
        <v>10</v>
      </c>
      <c r="Z26" s="200">
        <f t="shared" si="0"/>
        <v>0.95424250943932487</v>
      </c>
      <c r="AA26" s="200">
        <v>2</v>
      </c>
      <c r="AB26" s="200">
        <v>2</v>
      </c>
      <c r="AC26" s="200">
        <f t="shared" si="1"/>
        <v>0.65051499783199063</v>
      </c>
      <c r="AD26" s="200">
        <v>3</v>
      </c>
      <c r="AE26" s="200">
        <v>50</v>
      </c>
      <c r="AF26" s="200">
        <f t="shared" si="2"/>
        <v>1</v>
      </c>
      <c r="AG26" s="200"/>
      <c r="AH26" s="200"/>
      <c r="AI26" s="200"/>
      <c r="AJ26" s="200"/>
      <c r="AK26" s="168"/>
      <c r="AL26" s="168"/>
    </row>
    <row r="27" spans="1:38" ht="13.5" customHeight="1">
      <c r="A27" s="333"/>
      <c r="B27" s="448"/>
      <c r="C27" s="449"/>
      <c r="D27" s="449"/>
      <c r="E27" s="449"/>
      <c r="F27" s="449"/>
      <c r="G27" s="450"/>
      <c r="H27" s="14"/>
      <c r="I27" s="162"/>
      <c r="J27" s="163"/>
      <c r="K27" s="14"/>
      <c r="L27" s="395"/>
      <c r="M27" s="396"/>
      <c r="N27" s="396"/>
      <c r="O27" s="396"/>
      <c r="P27" s="396"/>
      <c r="Q27" s="396"/>
      <c r="R27" s="396"/>
      <c r="S27" s="396"/>
      <c r="T27" s="396"/>
      <c r="U27" s="397"/>
      <c r="V27" s="14"/>
      <c r="W27" s="17"/>
      <c r="X27" s="200">
        <v>1</v>
      </c>
      <c r="Y27" s="200">
        <v>5</v>
      </c>
      <c r="Z27" s="200">
        <f t="shared" si="0"/>
        <v>1.2787536009528289</v>
      </c>
      <c r="AA27" s="200">
        <v>2</v>
      </c>
      <c r="AB27" s="200">
        <v>5</v>
      </c>
      <c r="AC27" s="200">
        <f t="shared" si="1"/>
        <v>0.84948500216800937</v>
      </c>
      <c r="AD27" s="200">
        <v>3</v>
      </c>
      <c r="AE27" s="200">
        <v>60</v>
      </c>
      <c r="AF27" s="200">
        <f t="shared" si="2"/>
        <v>1.1760912590556811</v>
      </c>
      <c r="AG27" s="200"/>
      <c r="AH27" s="200"/>
      <c r="AI27" s="200"/>
      <c r="AJ27" s="200"/>
      <c r="AK27" s="168"/>
      <c r="AL27" s="168"/>
    </row>
    <row r="28" spans="1:38" ht="13.5" customHeight="1">
      <c r="A28" s="333"/>
      <c r="B28" s="323" t="s">
        <v>107</v>
      </c>
      <c r="C28" s="324"/>
      <c r="D28" s="324"/>
      <c r="E28" s="324"/>
      <c r="F28" s="324"/>
      <c r="G28" s="325"/>
      <c r="H28" s="14"/>
      <c r="I28" s="34"/>
      <c r="J28" s="33"/>
      <c r="K28" s="14"/>
      <c r="L28" s="398"/>
      <c r="M28" s="399"/>
      <c r="N28" s="399"/>
      <c r="O28" s="399"/>
      <c r="P28" s="399"/>
      <c r="Q28" s="399"/>
      <c r="R28" s="399"/>
      <c r="S28" s="399"/>
      <c r="T28" s="399"/>
      <c r="U28" s="400"/>
      <c r="V28" s="14"/>
      <c r="W28" s="38"/>
      <c r="X28" s="200">
        <v>1</v>
      </c>
      <c r="Y28" s="200">
        <v>2</v>
      </c>
      <c r="Z28" s="200">
        <f t="shared" si="0"/>
        <v>1.6901960800285136</v>
      </c>
      <c r="AA28" s="200">
        <v>2</v>
      </c>
      <c r="AB28" s="200">
        <v>10</v>
      </c>
      <c r="AC28" s="200">
        <f t="shared" si="1"/>
        <v>1</v>
      </c>
      <c r="AD28" s="200">
        <v>3</v>
      </c>
      <c r="AE28" s="200">
        <v>70</v>
      </c>
      <c r="AF28" s="200">
        <f t="shared" si="2"/>
        <v>1.3679767852945943</v>
      </c>
      <c r="AG28" s="200"/>
      <c r="AH28" s="200"/>
      <c r="AI28" s="200"/>
      <c r="AJ28" s="200"/>
      <c r="AK28" s="168"/>
      <c r="AL28" s="168"/>
    </row>
    <row r="29" spans="1:38" ht="12.75" customHeight="1">
      <c r="A29" s="333"/>
      <c r="B29" s="326"/>
      <c r="C29" s="327"/>
      <c r="D29" s="327"/>
      <c r="E29" s="327"/>
      <c r="F29" s="327"/>
      <c r="G29" s="328"/>
      <c r="H29" s="391" t="s">
        <v>38</v>
      </c>
      <c r="I29" s="391"/>
      <c r="J29" s="391"/>
      <c r="K29" s="391"/>
      <c r="L29" s="340" t="s">
        <v>95</v>
      </c>
      <c r="M29" s="341"/>
      <c r="N29" s="341"/>
      <c r="O29" s="341"/>
      <c r="P29" s="341"/>
      <c r="Q29" s="341"/>
      <c r="R29" s="341"/>
      <c r="S29" s="341"/>
      <c r="T29" s="341"/>
      <c r="U29" s="342"/>
      <c r="V29" s="14"/>
      <c r="W29" s="38"/>
      <c r="X29" s="200">
        <v>1</v>
      </c>
      <c r="Y29" s="200">
        <v>1</v>
      </c>
      <c r="Z29" s="200">
        <f t="shared" si="0"/>
        <v>1.9956351945975499</v>
      </c>
      <c r="AA29" s="200">
        <v>2</v>
      </c>
      <c r="AB29" s="200">
        <v>20</v>
      </c>
      <c r="AC29" s="200">
        <f t="shared" si="1"/>
        <v>1.1505149978319906</v>
      </c>
      <c r="AD29" s="200">
        <v>3</v>
      </c>
      <c r="AE29" s="200">
        <v>80</v>
      </c>
      <c r="AF29" s="200">
        <f t="shared" si="2"/>
        <v>1.6020599913279625</v>
      </c>
      <c r="AG29" s="200"/>
      <c r="AH29" s="200"/>
      <c r="AI29" s="200"/>
      <c r="AJ29" s="200"/>
      <c r="AK29" s="168"/>
      <c r="AL29" s="168"/>
    </row>
    <row r="30" spans="1:38" ht="12.75" customHeight="1">
      <c r="A30" s="333"/>
      <c r="B30" s="326"/>
      <c r="C30" s="327"/>
      <c r="D30" s="327"/>
      <c r="E30" s="327"/>
      <c r="F30" s="327"/>
      <c r="G30" s="328"/>
      <c r="H30" s="14"/>
      <c r="I30" s="454"/>
      <c r="J30" s="455"/>
      <c r="K30" s="14"/>
      <c r="L30" s="343"/>
      <c r="M30" s="344"/>
      <c r="N30" s="344"/>
      <c r="O30" s="344"/>
      <c r="P30" s="344"/>
      <c r="Q30" s="344"/>
      <c r="R30" s="344"/>
      <c r="S30" s="344"/>
      <c r="T30" s="344"/>
      <c r="U30" s="345"/>
      <c r="V30" s="14"/>
      <c r="W30" s="38"/>
      <c r="X30" s="200">
        <v>1</v>
      </c>
      <c r="Y30" s="200">
        <v>0.5</v>
      </c>
      <c r="Z30" s="200">
        <f t="shared" si="0"/>
        <v>2.2988530764097068</v>
      </c>
      <c r="AA30" s="200">
        <v>2</v>
      </c>
      <c r="AB30" s="200">
        <v>50</v>
      </c>
      <c r="AC30" s="200">
        <f t="shared" si="1"/>
        <v>1.3494850021680094</v>
      </c>
      <c r="AD30" s="200">
        <v>3</v>
      </c>
      <c r="AE30" s="200">
        <v>90</v>
      </c>
      <c r="AF30" s="200">
        <f t="shared" si="2"/>
        <v>1.954242509439325</v>
      </c>
      <c r="AG30" s="200"/>
      <c r="AH30" s="200"/>
      <c r="AI30" s="200"/>
      <c r="AJ30" s="200"/>
      <c r="AK30" s="168"/>
      <c r="AL30" s="168"/>
    </row>
    <row r="31" spans="1:38" ht="12.75" customHeight="1">
      <c r="A31" s="333"/>
      <c r="B31" s="326"/>
      <c r="C31" s="327"/>
      <c r="D31" s="327"/>
      <c r="E31" s="327"/>
      <c r="F31" s="327"/>
      <c r="G31" s="328"/>
      <c r="H31" s="14"/>
      <c r="I31" s="14"/>
      <c r="J31" s="65"/>
      <c r="K31" s="14"/>
      <c r="L31" s="346"/>
      <c r="M31" s="347"/>
      <c r="N31" s="347"/>
      <c r="O31" s="347"/>
      <c r="P31" s="347"/>
      <c r="Q31" s="347"/>
      <c r="R31" s="347"/>
      <c r="S31" s="347"/>
      <c r="T31" s="347"/>
      <c r="U31" s="348"/>
      <c r="V31" s="14"/>
      <c r="W31" s="38"/>
      <c r="X31" s="200">
        <v>1</v>
      </c>
      <c r="Y31" s="200">
        <v>0.2</v>
      </c>
      <c r="Z31" s="200">
        <f t="shared" si="0"/>
        <v>2.6981005456233897</v>
      </c>
      <c r="AA31" s="200">
        <v>2</v>
      </c>
      <c r="AB31" s="200">
        <v>100</v>
      </c>
      <c r="AC31" s="200">
        <f t="shared" si="1"/>
        <v>1.5</v>
      </c>
      <c r="AD31" s="200">
        <v>3</v>
      </c>
      <c r="AE31" s="200">
        <v>95</v>
      </c>
      <c r="AF31" s="200">
        <f t="shared" si="2"/>
        <v>2.2787536009528289</v>
      </c>
      <c r="AG31" s="200"/>
      <c r="AH31" s="200"/>
      <c r="AI31" s="200"/>
      <c r="AJ31" s="200"/>
      <c r="AK31" s="168"/>
      <c r="AL31" s="168"/>
    </row>
    <row r="32" spans="1:38" s="14" customFormat="1" ht="12.75" customHeight="1">
      <c r="A32" s="333"/>
      <c r="B32" s="326"/>
      <c r="C32" s="327"/>
      <c r="D32" s="327"/>
      <c r="E32" s="327"/>
      <c r="F32" s="327"/>
      <c r="G32" s="328"/>
      <c r="H32" s="392" t="s">
        <v>40</v>
      </c>
      <c r="I32" s="392"/>
      <c r="J32" s="392"/>
      <c r="K32" s="392"/>
      <c r="L32" s="293" t="s">
        <v>115</v>
      </c>
      <c r="M32" s="294"/>
      <c r="N32" s="294"/>
      <c r="O32" s="294"/>
      <c r="P32" s="294"/>
      <c r="Q32" s="294"/>
      <c r="R32" s="294"/>
      <c r="S32" s="294"/>
      <c r="T32" s="294"/>
      <c r="U32" s="295"/>
      <c r="W32" s="17"/>
      <c r="X32" s="200">
        <v>1</v>
      </c>
      <c r="Y32" s="200">
        <v>0.1</v>
      </c>
      <c r="Z32" s="200">
        <f t="shared" si="0"/>
        <v>2.9995654882259823</v>
      </c>
      <c r="AA32" s="200">
        <v>2</v>
      </c>
      <c r="AB32" s="200">
        <v>200</v>
      </c>
      <c r="AC32" s="200">
        <f t="shared" si="1"/>
        <v>1.6505149978319906</v>
      </c>
      <c r="AD32" s="200">
        <v>3</v>
      </c>
      <c r="AE32" s="200">
        <v>99</v>
      </c>
      <c r="AF32" s="200">
        <f t="shared" si="2"/>
        <v>2.9956351945975497</v>
      </c>
      <c r="AG32" s="200"/>
      <c r="AH32" s="200"/>
      <c r="AI32" s="200"/>
      <c r="AJ32" s="200"/>
      <c r="AK32" s="168"/>
      <c r="AL32" s="168"/>
    </row>
    <row r="33" spans="1:38" ht="12.75" customHeight="1">
      <c r="A33" s="333"/>
      <c r="B33" s="326"/>
      <c r="C33" s="327"/>
      <c r="D33" s="327"/>
      <c r="E33" s="327"/>
      <c r="F33" s="327"/>
      <c r="G33" s="328"/>
      <c r="H33" s="17"/>
      <c r="I33" s="351">
        <f>IF(pop&gt;0,(1-(egf+cgf)/pop),0)</f>
        <v>0</v>
      </c>
      <c r="J33" s="351"/>
      <c r="K33" s="14"/>
      <c r="L33" s="287"/>
      <c r="M33" s="288"/>
      <c r="N33" s="288"/>
      <c r="O33" s="288"/>
      <c r="P33" s="288"/>
      <c r="Q33" s="288"/>
      <c r="R33" s="288"/>
      <c r="S33" s="288"/>
      <c r="T33" s="288"/>
      <c r="U33" s="289"/>
      <c r="V33" s="14"/>
      <c r="X33" s="201"/>
      <c r="Y33" s="201"/>
      <c r="Z33" s="200"/>
      <c r="AA33" s="200">
        <v>2</v>
      </c>
      <c r="AB33" s="200">
        <v>500</v>
      </c>
      <c r="AC33" s="200">
        <f t="shared" si="1"/>
        <v>1.8494850021680094</v>
      </c>
      <c r="AD33" s="200"/>
      <c r="AE33" s="200"/>
      <c r="AF33" s="200"/>
      <c r="AG33" s="200"/>
      <c r="AH33" s="200"/>
      <c r="AI33" s="200"/>
      <c r="AJ33" s="200"/>
      <c r="AK33" s="168"/>
      <c r="AL33" s="168"/>
    </row>
    <row r="34" spans="1:38" ht="14.25" customHeight="1">
      <c r="A34" s="335"/>
      <c r="B34" s="329"/>
      <c r="C34" s="330"/>
      <c r="D34" s="330"/>
      <c r="E34" s="330"/>
      <c r="F34" s="330"/>
      <c r="G34" s="331"/>
      <c r="H34" s="166"/>
      <c r="I34" s="21"/>
      <c r="J34" s="21"/>
      <c r="K34" s="167"/>
      <c r="L34" s="287"/>
      <c r="M34" s="288"/>
      <c r="N34" s="288"/>
      <c r="O34" s="288"/>
      <c r="P34" s="288"/>
      <c r="Q34" s="288"/>
      <c r="R34" s="288"/>
      <c r="S34" s="288"/>
      <c r="T34" s="288"/>
      <c r="U34" s="289"/>
      <c r="V34" s="14"/>
      <c r="X34" s="200"/>
      <c r="Y34" s="200"/>
      <c r="Z34" s="200"/>
      <c r="AA34" s="200">
        <v>2</v>
      </c>
      <c r="AB34" s="200">
        <v>1000</v>
      </c>
      <c r="AC34" s="200">
        <f t="shared" si="1"/>
        <v>2</v>
      </c>
      <c r="AD34" s="200"/>
      <c r="AE34" s="200"/>
      <c r="AF34" s="200"/>
      <c r="AG34" s="200"/>
      <c r="AH34" s="200"/>
      <c r="AI34" s="200"/>
      <c r="AJ34" s="200"/>
      <c r="AK34" s="54"/>
      <c r="AL34" s="54"/>
    </row>
    <row r="35" spans="1:38" ht="12.75" customHeight="1">
      <c r="A35" s="332" t="s">
        <v>103</v>
      </c>
      <c r="B35" s="305" t="s">
        <v>67</v>
      </c>
      <c r="C35" s="306"/>
      <c r="D35" s="306"/>
      <c r="E35" s="306"/>
      <c r="F35" s="306"/>
      <c r="G35" s="307"/>
      <c r="H35" s="434" t="s">
        <v>24</v>
      </c>
      <c r="I35" s="434"/>
      <c r="J35" s="434"/>
      <c r="K35" s="434"/>
      <c r="L35" s="287"/>
      <c r="M35" s="288"/>
      <c r="N35" s="288"/>
      <c r="O35" s="288"/>
      <c r="P35" s="288"/>
      <c r="Q35" s="288"/>
      <c r="R35" s="288"/>
      <c r="S35" s="288"/>
      <c r="T35" s="288"/>
      <c r="U35" s="289"/>
      <c r="V35" s="14"/>
      <c r="X35" s="200"/>
      <c r="Y35" s="200"/>
      <c r="Z35" s="200"/>
      <c r="AA35" s="200">
        <v>2</v>
      </c>
      <c r="AB35" s="200" t="s">
        <v>83</v>
      </c>
      <c r="AC35" s="200">
        <v>-2</v>
      </c>
      <c r="AD35" s="200"/>
      <c r="AE35" s="200"/>
      <c r="AF35" s="200"/>
      <c r="AG35" s="200"/>
      <c r="AH35" s="200"/>
      <c r="AI35" s="200"/>
      <c r="AJ35" s="200"/>
      <c r="AK35" s="54"/>
      <c r="AL35" s="54"/>
    </row>
    <row r="36" spans="1:38" ht="12.75" customHeight="1">
      <c r="A36" s="333"/>
      <c r="B36" s="308" t="s">
        <v>101</v>
      </c>
      <c r="C36" s="309"/>
      <c r="D36" s="309"/>
      <c r="E36" s="309"/>
      <c r="F36" s="309"/>
      <c r="G36" s="310"/>
      <c r="H36" s="9" t="s">
        <v>11</v>
      </c>
      <c r="I36" s="214" t="s">
        <v>41</v>
      </c>
      <c r="J36" s="33" t="s">
        <v>42</v>
      </c>
      <c r="K36" s="10" t="s">
        <v>12</v>
      </c>
      <c r="L36" s="290"/>
      <c r="M36" s="291"/>
      <c r="N36" s="291"/>
      <c r="O36" s="291"/>
      <c r="P36" s="291"/>
      <c r="Q36" s="291"/>
      <c r="R36" s="291"/>
      <c r="S36" s="291"/>
      <c r="T36" s="291"/>
      <c r="U36" s="292"/>
      <c r="V36" s="14"/>
      <c r="X36" s="200"/>
      <c r="Y36" s="200"/>
      <c r="Z36" s="200"/>
      <c r="AA36" s="200">
        <v>2</v>
      </c>
      <c r="AB36" s="200" t="s">
        <v>84</v>
      </c>
      <c r="AC36" s="200">
        <v>3</v>
      </c>
      <c r="AD36" s="200"/>
      <c r="AE36" s="200"/>
      <c r="AF36" s="200"/>
      <c r="AG36" s="200"/>
      <c r="AH36" s="200"/>
      <c r="AI36" s="200"/>
      <c r="AJ36" s="200"/>
      <c r="AK36" s="168"/>
      <c r="AL36" s="168"/>
    </row>
    <row r="37" spans="1:38" ht="12.75" customHeight="1">
      <c r="A37" s="333"/>
      <c r="B37" s="311"/>
      <c r="C37" s="312"/>
      <c r="D37" s="312"/>
      <c r="E37" s="312"/>
      <c r="F37" s="312"/>
      <c r="G37" s="313"/>
      <c r="H37" s="53" t="s">
        <v>22</v>
      </c>
      <c r="I37" s="14"/>
      <c r="J37" s="19"/>
      <c r="K37" s="14"/>
      <c r="L37" s="287" t="s">
        <v>116</v>
      </c>
      <c r="M37" s="288"/>
      <c r="N37" s="288"/>
      <c r="O37" s="288"/>
      <c r="P37" s="288"/>
      <c r="Q37" s="288"/>
      <c r="R37" s="288"/>
      <c r="S37" s="288"/>
      <c r="T37" s="288"/>
      <c r="U37" s="289"/>
      <c r="V37" s="14"/>
      <c r="W37" s="14"/>
      <c r="X37" s="206"/>
      <c r="Y37" s="206"/>
      <c r="Z37" s="206"/>
      <c r="AA37" s="206"/>
      <c r="AB37" s="206"/>
      <c r="AC37" s="206"/>
      <c r="AD37" s="206"/>
      <c r="AE37" s="206"/>
      <c r="AF37" s="206"/>
      <c r="AG37" s="206"/>
      <c r="AH37" s="206"/>
      <c r="AI37" s="200"/>
      <c r="AJ37" s="168"/>
      <c r="AK37" s="168"/>
      <c r="AL37" s="168"/>
    </row>
    <row r="38" spans="1:38" ht="12.75" customHeight="1">
      <c r="A38" s="333"/>
      <c r="B38" s="314" t="s">
        <v>106</v>
      </c>
      <c r="C38" s="315"/>
      <c r="D38" s="315"/>
      <c r="E38" s="315"/>
      <c r="F38" s="315"/>
      <c r="G38" s="316"/>
      <c r="H38" s="14"/>
      <c r="I38" s="164"/>
      <c r="J38" s="165"/>
      <c r="K38" s="14"/>
      <c r="L38" s="287"/>
      <c r="M38" s="288"/>
      <c r="N38" s="288"/>
      <c r="O38" s="288"/>
      <c r="P38" s="288"/>
      <c r="Q38" s="288"/>
      <c r="R38" s="288"/>
      <c r="S38" s="288"/>
      <c r="T38" s="288"/>
      <c r="U38" s="289"/>
      <c r="V38" s="14"/>
      <c r="X38" s="206"/>
      <c r="Y38" s="206"/>
      <c r="Z38" s="206"/>
      <c r="AA38" s="206"/>
      <c r="AB38" s="206"/>
      <c r="AC38" s="206"/>
      <c r="AD38" s="206"/>
      <c r="AE38" s="206"/>
      <c r="AF38" s="206"/>
      <c r="AG38" s="206"/>
      <c r="AH38" s="206"/>
      <c r="AI38" s="200"/>
      <c r="AJ38" s="168"/>
      <c r="AK38" s="168"/>
      <c r="AL38" s="168"/>
    </row>
    <row r="39" spans="1:38" ht="12.75" customHeight="1">
      <c r="A39" s="333"/>
      <c r="B39" s="317"/>
      <c r="C39" s="318"/>
      <c r="D39" s="318"/>
      <c r="E39" s="318"/>
      <c r="F39" s="318"/>
      <c r="G39" s="319"/>
      <c r="H39" s="14"/>
      <c r="I39" s="30"/>
      <c r="J39" s="32"/>
      <c r="K39" s="14"/>
      <c r="L39" s="287"/>
      <c r="M39" s="288"/>
      <c r="N39" s="288"/>
      <c r="O39" s="288"/>
      <c r="P39" s="288"/>
      <c r="Q39" s="288"/>
      <c r="R39" s="288"/>
      <c r="S39" s="288"/>
      <c r="T39" s="288"/>
      <c r="U39" s="289"/>
      <c r="V39" s="14"/>
      <c r="X39" s="206"/>
      <c r="Y39" s="206"/>
      <c r="Z39" s="206"/>
      <c r="AA39" s="206"/>
      <c r="AB39" s="206"/>
      <c r="AC39" s="206"/>
      <c r="AD39" s="206"/>
      <c r="AE39" s="206"/>
      <c r="AF39" s="206"/>
      <c r="AG39" s="206"/>
      <c r="AH39" s="206"/>
      <c r="AI39" s="200"/>
      <c r="AJ39" s="168"/>
      <c r="AK39" s="168"/>
      <c r="AL39" s="168"/>
    </row>
    <row r="40" spans="1:38" s="14" customFormat="1" ht="12.75" customHeight="1">
      <c r="A40" s="333"/>
      <c r="B40" s="317"/>
      <c r="C40" s="318"/>
      <c r="D40" s="318"/>
      <c r="E40" s="318"/>
      <c r="F40" s="318"/>
      <c r="G40" s="319"/>
      <c r="H40" s="53" t="s">
        <v>23</v>
      </c>
      <c r="I40" s="30"/>
      <c r="J40" s="33"/>
      <c r="L40" s="287"/>
      <c r="M40" s="288"/>
      <c r="N40" s="288"/>
      <c r="O40" s="288"/>
      <c r="P40" s="288"/>
      <c r="Q40" s="288"/>
      <c r="R40" s="288"/>
      <c r="S40" s="288"/>
      <c r="T40" s="288"/>
      <c r="U40" s="289"/>
      <c r="W40" s="13"/>
      <c r="X40" s="206"/>
      <c r="Y40" s="206"/>
      <c r="Z40" s="206"/>
      <c r="AA40" s="206"/>
      <c r="AB40" s="206"/>
      <c r="AC40" s="206"/>
      <c r="AD40" s="206"/>
      <c r="AE40" s="206"/>
      <c r="AF40" s="206"/>
      <c r="AG40" s="206"/>
      <c r="AH40" s="206"/>
      <c r="AI40" s="200"/>
      <c r="AJ40" s="54"/>
      <c r="AK40" s="168"/>
      <c r="AL40" s="168"/>
    </row>
    <row r="41" spans="1:38" ht="12.75" customHeight="1">
      <c r="A41" s="333"/>
      <c r="B41" s="317"/>
      <c r="C41" s="318"/>
      <c r="D41" s="318"/>
      <c r="E41" s="318"/>
      <c r="F41" s="318"/>
      <c r="G41" s="319"/>
      <c r="H41" s="20"/>
      <c r="I41" s="220"/>
      <c r="J41" s="163"/>
      <c r="K41" s="14"/>
      <c r="L41" s="287"/>
      <c r="M41" s="288"/>
      <c r="N41" s="288"/>
      <c r="O41" s="288"/>
      <c r="P41" s="288"/>
      <c r="Q41" s="288"/>
      <c r="R41" s="288"/>
      <c r="S41" s="288"/>
      <c r="T41" s="288"/>
      <c r="U41" s="289"/>
      <c r="V41" s="14"/>
      <c r="X41" s="206"/>
      <c r="Y41" s="206"/>
      <c r="Z41" s="206"/>
      <c r="AA41" s="206"/>
      <c r="AB41" s="206"/>
      <c r="AC41" s="206"/>
      <c r="AD41" s="206"/>
      <c r="AE41" s="206"/>
      <c r="AF41" s="206"/>
      <c r="AG41" s="206"/>
      <c r="AH41" s="206"/>
      <c r="AI41" s="200"/>
      <c r="AJ41" s="54"/>
      <c r="AK41" s="168"/>
      <c r="AL41" s="168"/>
    </row>
    <row r="42" spans="1:38" ht="12.75" customHeight="1">
      <c r="A42" s="333"/>
      <c r="B42" s="317"/>
      <c r="C42" s="318"/>
      <c r="D42" s="318"/>
      <c r="E42" s="318"/>
      <c r="F42" s="318"/>
      <c r="G42" s="319"/>
      <c r="H42" s="9" t="s">
        <v>13</v>
      </c>
      <c r="I42" s="103" t="s">
        <v>43</v>
      </c>
      <c r="J42" s="33" t="s">
        <v>44</v>
      </c>
      <c r="K42" s="10" t="s">
        <v>14</v>
      </c>
      <c r="L42" s="290"/>
      <c r="M42" s="291"/>
      <c r="N42" s="291"/>
      <c r="O42" s="291"/>
      <c r="P42" s="291"/>
      <c r="Q42" s="291"/>
      <c r="R42" s="291"/>
      <c r="S42" s="291"/>
      <c r="T42" s="291"/>
      <c r="U42" s="292"/>
      <c r="V42" s="14"/>
      <c r="X42" s="206"/>
      <c r="Y42" s="206"/>
      <c r="Z42" s="206"/>
      <c r="AA42" s="206"/>
      <c r="AB42" s="206"/>
      <c r="AC42" s="206"/>
      <c r="AD42" s="206"/>
      <c r="AE42" s="206"/>
      <c r="AF42" s="206"/>
      <c r="AG42" s="206"/>
      <c r="AH42" s="206"/>
      <c r="AI42" s="200"/>
      <c r="AJ42" s="168"/>
      <c r="AK42" s="168"/>
      <c r="AL42" s="168"/>
    </row>
    <row r="43" spans="1:38" ht="11" customHeight="1">
      <c r="A43" s="333"/>
      <c r="B43" s="317"/>
      <c r="C43" s="318"/>
      <c r="D43" s="318"/>
      <c r="E43" s="318"/>
      <c r="F43" s="318"/>
      <c r="G43" s="319"/>
      <c r="H43" s="9"/>
      <c r="I43" s="8"/>
      <c r="J43" s="11"/>
      <c r="K43" s="10"/>
      <c r="L43" s="411" t="s">
        <v>68</v>
      </c>
      <c r="M43" s="411"/>
      <c r="N43" s="411"/>
      <c r="O43" s="411"/>
      <c r="P43" s="411"/>
      <c r="Q43" s="411"/>
      <c r="R43" s="411"/>
      <c r="S43" s="411"/>
      <c r="T43" s="411"/>
      <c r="U43" s="412"/>
      <c r="V43" s="14"/>
      <c r="X43" s="206"/>
      <c r="Y43" s="206"/>
      <c r="Z43" s="206"/>
      <c r="AA43" s="206"/>
      <c r="AB43" s="206"/>
      <c r="AC43" s="206"/>
      <c r="AD43" s="206"/>
      <c r="AE43" s="206"/>
      <c r="AF43" s="206"/>
      <c r="AG43" s="206"/>
      <c r="AH43" s="206"/>
      <c r="AI43" s="200"/>
      <c r="AJ43" s="168"/>
      <c r="AK43" s="54"/>
      <c r="AL43" s="54"/>
    </row>
    <row r="44" spans="1:38" ht="11" customHeight="1">
      <c r="A44" s="333"/>
      <c r="B44" s="317"/>
      <c r="C44" s="318"/>
      <c r="D44" s="318"/>
      <c r="E44" s="318"/>
      <c r="F44" s="318"/>
      <c r="G44" s="319"/>
      <c r="H44" s="17"/>
      <c r="I44" s="160"/>
      <c r="J44" s="161"/>
      <c r="K44" s="105"/>
      <c r="L44" s="413"/>
      <c r="M44" s="413"/>
      <c r="N44" s="413"/>
      <c r="O44" s="413"/>
      <c r="P44" s="413"/>
      <c r="Q44" s="413"/>
      <c r="R44" s="413"/>
      <c r="S44" s="413"/>
      <c r="T44" s="413"/>
      <c r="U44" s="414"/>
      <c r="V44" s="14"/>
      <c r="X44" s="206"/>
      <c r="Y44" s="206"/>
      <c r="Z44" s="206"/>
      <c r="AA44" s="206"/>
      <c r="AB44" s="206"/>
      <c r="AC44" s="206"/>
      <c r="AD44" s="206"/>
      <c r="AE44" s="206"/>
      <c r="AF44" s="206"/>
      <c r="AG44" s="206"/>
      <c r="AH44" s="206"/>
      <c r="AI44" s="200"/>
      <c r="AJ44" s="168"/>
      <c r="AK44" s="168"/>
      <c r="AL44" s="168"/>
    </row>
    <row r="45" spans="1:38" ht="12.75" customHeight="1">
      <c r="A45" s="333"/>
      <c r="B45" s="317"/>
      <c r="C45" s="318"/>
      <c r="D45" s="318"/>
      <c r="E45" s="318"/>
      <c r="F45" s="318"/>
      <c r="G45" s="319"/>
      <c r="H45" s="17"/>
      <c r="I45" s="161"/>
      <c r="J45" s="161"/>
      <c r="K45" s="105"/>
      <c r="L45" s="294" t="s">
        <v>117</v>
      </c>
      <c r="M45" s="415"/>
      <c r="N45" s="415"/>
      <c r="O45" s="415"/>
      <c r="P45" s="415"/>
      <c r="Q45" s="415"/>
      <c r="R45" s="415"/>
      <c r="S45" s="415"/>
      <c r="T45" s="415"/>
      <c r="U45" s="416"/>
      <c r="V45" s="14"/>
      <c r="W45" s="23"/>
      <c r="X45" s="206"/>
      <c r="Y45" s="206"/>
      <c r="Z45" s="206"/>
      <c r="AA45" s="206"/>
      <c r="AB45" s="206"/>
      <c r="AC45" s="206"/>
      <c r="AD45" s="206"/>
      <c r="AE45" s="206"/>
      <c r="AF45" s="206"/>
      <c r="AG45" s="206"/>
      <c r="AH45" s="206"/>
      <c r="AI45" s="200"/>
      <c r="AJ45" s="168"/>
      <c r="AK45" s="168"/>
      <c r="AL45" s="168"/>
    </row>
    <row r="46" spans="1:38" ht="12.75" customHeight="1">
      <c r="A46" s="333"/>
      <c r="B46" s="317"/>
      <c r="C46" s="318"/>
      <c r="D46" s="318"/>
      <c r="E46" s="318"/>
      <c r="F46" s="318"/>
      <c r="G46" s="319"/>
      <c r="H46" s="104"/>
      <c r="I46" s="161"/>
      <c r="J46" s="161"/>
      <c r="K46" s="105"/>
      <c r="L46" s="417"/>
      <c r="M46" s="417"/>
      <c r="N46" s="417"/>
      <c r="O46" s="417"/>
      <c r="P46" s="417"/>
      <c r="Q46" s="417"/>
      <c r="R46" s="417"/>
      <c r="S46" s="417"/>
      <c r="T46" s="417"/>
      <c r="U46" s="418"/>
      <c r="V46" s="14"/>
      <c r="X46" s="206"/>
      <c r="Y46" s="206"/>
      <c r="Z46" s="206"/>
      <c r="AA46" s="206"/>
      <c r="AB46" s="206"/>
      <c r="AC46" s="206"/>
      <c r="AD46" s="206"/>
      <c r="AE46" s="206"/>
      <c r="AF46" s="206"/>
      <c r="AG46" s="206"/>
      <c r="AH46" s="206"/>
      <c r="AI46" s="200"/>
      <c r="AJ46" s="168"/>
      <c r="AK46" s="168"/>
      <c r="AL46" s="168"/>
    </row>
    <row r="47" spans="1:38" ht="12.75" customHeight="1">
      <c r="A47" s="333"/>
      <c r="B47" s="317"/>
      <c r="C47" s="318"/>
      <c r="D47" s="318"/>
      <c r="E47" s="318"/>
      <c r="F47" s="318"/>
      <c r="G47" s="319"/>
      <c r="H47" s="14"/>
      <c r="I47" s="17"/>
      <c r="J47" s="17"/>
      <c r="K47" s="26"/>
      <c r="L47" s="417"/>
      <c r="M47" s="417"/>
      <c r="N47" s="417"/>
      <c r="O47" s="417"/>
      <c r="P47" s="417"/>
      <c r="Q47" s="417"/>
      <c r="R47" s="417"/>
      <c r="S47" s="417"/>
      <c r="T47" s="417"/>
      <c r="U47" s="418"/>
      <c r="V47" s="14"/>
      <c r="X47" s="206"/>
      <c r="Y47" s="206"/>
      <c r="Z47" s="206"/>
      <c r="AA47" s="206"/>
      <c r="AB47" s="206"/>
      <c r="AC47" s="206"/>
      <c r="AD47" s="206"/>
      <c r="AE47" s="206"/>
      <c r="AF47" s="206"/>
      <c r="AG47" s="206"/>
      <c r="AH47" s="206"/>
      <c r="AI47" s="200"/>
      <c r="AJ47" s="168"/>
      <c r="AK47" s="168"/>
      <c r="AL47" s="168"/>
    </row>
    <row r="48" spans="1:38" ht="9" customHeight="1" thickBot="1">
      <c r="A48" s="334"/>
      <c r="B48" s="320"/>
      <c r="C48" s="321"/>
      <c r="D48" s="321"/>
      <c r="E48" s="321"/>
      <c r="F48" s="321"/>
      <c r="G48" s="322"/>
      <c r="H48" s="79"/>
      <c r="I48" s="21"/>
      <c r="J48" s="21"/>
      <c r="K48" s="106"/>
      <c r="L48" s="419"/>
      <c r="M48" s="419"/>
      <c r="N48" s="419"/>
      <c r="O48" s="419"/>
      <c r="P48" s="419"/>
      <c r="Q48" s="419"/>
      <c r="R48" s="419"/>
      <c r="S48" s="419"/>
      <c r="T48" s="419"/>
      <c r="U48" s="420"/>
      <c r="V48" s="14"/>
      <c r="X48" s="207"/>
      <c r="Y48" s="207"/>
      <c r="Z48" s="207"/>
      <c r="AA48" s="207"/>
      <c r="AB48" s="207"/>
      <c r="AC48" s="207"/>
      <c r="AD48" s="207"/>
      <c r="AE48" s="207"/>
      <c r="AF48" s="207"/>
      <c r="AG48" s="207"/>
      <c r="AH48" s="207"/>
      <c r="AI48" s="202"/>
      <c r="AJ48" s="168"/>
      <c r="AK48" s="168"/>
      <c r="AL48" s="203"/>
    </row>
    <row r="49" spans="1:38" ht="18.75" customHeight="1" thickBot="1">
      <c r="A49" s="81"/>
      <c r="B49" s="57"/>
      <c r="C49" s="57"/>
      <c r="D49" s="58"/>
      <c r="E49" s="59"/>
      <c r="F49" s="60"/>
      <c r="G49" s="142" t="s">
        <v>64</v>
      </c>
      <c r="H49" s="61">
        <v>95</v>
      </c>
      <c r="I49" s="62" t="s">
        <v>4</v>
      </c>
      <c r="J49" s="58"/>
      <c r="K49" s="58"/>
      <c r="L49" s="58"/>
      <c r="M49" s="63"/>
      <c r="N49" s="63"/>
      <c r="O49" s="58"/>
      <c r="P49" s="110" t="s">
        <v>18</v>
      </c>
      <c r="Q49" s="111">
        <f>NORMSINV(1-((100-ci)/100)/2)</f>
        <v>1.9599639845400536</v>
      </c>
      <c r="R49" s="111"/>
      <c r="S49" s="111"/>
      <c r="T49" s="111"/>
      <c r="U49" s="112"/>
      <c r="V49" s="14"/>
      <c r="W49" s="24"/>
      <c r="X49" s="207"/>
      <c r="Y49" s="207"/>
      <c r="Z49" s="207"/>
      <c r="AA49" s="207"/>
      <c r="AB49" s="207"/>
      <c r="AC49" s="207"/>
      <c r="AD49" s="207"/>
      <c r="AE49" s="207"/>
      <c r="AF49" s="207"/>
      <c r="AG49" s="207"/>
      <c r="AH49" s="207"/>
      <c r="AI49" s="202"/>
      <c r="AJ49" s="54"/>
      <c r="AK49" s="168"/>
      <c r="AL49" s="168"/>
    </row>
    <row r="50" spans="1:38" ht="12.75" customHeight="1">
      <c r="A50" s="466" t="s">
        <v>3</v>
      </c>
      <c r="B50" s="401" t="s">
        <v>97</v>
      </c>
      <c r="C50" s="402"/>
      <c r="D50" s="402"/>
      <c r="E50" s="403"/>
      <c r="F50" s="467" t="s">
        <v>45</v>
      </c>
      <c r="G50" s="468"/>
      <c r="H50" s="468"/>
      <c r="I50" s="468"/>
      <c r="J50" s="468"/>
      <c r="K50" s="468"/>
      <c r="L50" s="469"/>
      <c r="M50" s="465" t="s">
        <v>55</v>
      </c>
      <c r="N50" s="465"/>
      <c r="O50" s="465"/>
      <c r="P50" s="352" t="s">
        <v>58</v>
      </c>
      <c r="Q50" s="353"/>
      <c r="R50" s="353"/>
      <c r="S50" s="353"/>
      <c r="T50" s="353"/>
      <c r="U50" s="354"/>
      <c r="V50" s="14"/>
      <c r="X50" s="206"/>
      <c r="Y50" s="206"/>
      <c r="Z50" s="206"/>
      <c r="AA50" s="206"/>
      <c r="AB50" s="206"/>
      <c r="AC50" s="206"/>
      <c r="AD50" s="206"/>
      <c r="AE50" s="206"/>
      <c r="AF50" s="206"/>
      <c r="AG50" s="206"/>
      <c r="AH50" s="206"/>
      <c r="AI50" s="200"/>
      <c r="AJ50" s="168"/>
      <c r="AK50" s="168"/>
      <c r="AL50" s="168"/>
    </row>
    <row r="51" spans="1:38" s="24" customFormat="1" ht="12.75" customHeight="1">
      <c r="A51" s="466"/>
      <c r="B51" s="404"/>
      <c r="C51" s="405"/>
      <c r="D51" s="405"/>
      <c r="E51" s="406"/>
      <c r="F51" s="359" t="s">
        <v>72</v>
      </c>
      <c r="G51" s="300"/>
      <c r="H51" s="300"/>
      <c r="I51" s="360"/>
      <c r="J51" s="299" t="s">
        <v>73</v>
      </c>
      <c r="K51" s="300"/>
      <c r="L51" s="301"/>
      <c r="M51" s="461" t="s">
        <v>15</v>
      </c>
      <c r="N51" s="461"/>
      <c r="O51" s="461"/>
      <c r="P51" s="355" t="str">
        <f>"of " &amp; I20</f>
        <v xml:space="preserve">of </v>
      </c>
      <c r="Q51" s="356"/>
      <c r="R51" s="357"/>
      <c r="S51" s="355" t="str">
        <f>"of no " &amp; I20</f>
        <v xml:space="preserve">of no </v>
      </c>
      <c r="T51" s="356"/>
      <c r="U51" s="357"/>
      <c r="V51" s="109"/>
      <c r="W51" s="25"/>
      <c r="X51" s="206"/>
      <c r="Y51" s="206"/>
      <c r="Z51" s="206"/>
      <c r="AA51" s="206"/>
      <c r="AB51" s="206"/>
      <c r="AC51" s="206"/>
      <c r="AD51" s="206"/>
      <c r="AE51" s="206"/>
      <c r="AF51" s="206"/>
      <c r="AG51" s="206"/>
      <c r="AH51" s="206"/>
      <c r="AI51" s="200"/>
      <c r="AJ51" s="168"/>
      <c r="AK51" s="203"/>
      <c r="AL51" s="168"/>
    </row>
    <row r="52" spans="1:38" ht="12.75" customHeight="1">
      <c r="A52" s="466"/>
      <c r="B52" s="30"/>
      <c r="C52" s="14"/>
      <c r="D52" s="14"/>
      <c r="E52" s="26"/>
      <c r="F52" s="337" t="s">
        <v>48</v>
      </c>
      <c r="G52" s="338"/>
      <c r="H52" s="338"/>
      <c r="I52" s="339"/>
      <c r="J52" s="296" t="s">
        <v>49</v>
      </c>
      <c r="K52" s="297"/>
      <c r="L52" s="298"/>
      <c r="M52" s="296" t="s">
        <v>56</v>
      </c>
      <c r="N52" s="297"/>
      <c r="O52" s="298"/>
      <c r="P52" s="349" t="s">
        <v>59</v>
      </c>
      <c r="Q52" s="349"/>
      <c r="R52" s="350"/>
      <c r="S52" s="358" t="s">
        <v>60</v>
      </c>
      <c r="T52" s="349"/>
      <c r="U52" s="350"/>
      <c r="V52" s="14"/>
      <c r="X52" s="208"/>
      <c r="Y52" s="206"/>
      <c r="Z52" s="206"/>
      <c r="AA52" s="206"/>
      <c r="AB52" s="206"/>
      <c r="AC52" s="206"/>
      <c r="AD52" s="206"/>
      <c r="AE52" s="206"/>
      <c r="AF52" s="206"/>
      <c r="AG52" s="206"/>
      <c r="AH52" s="206"/>
      <c r="AI52" s="200"/>
      <c r="AJ52" s="168"/>
      <c r="AK52" s="168"/>
      <c r="AL52" s="168"/>
    </row>
    <row r="53" spans="1:38" ht="12.75" customHeight="1">
      <c r="A53" s="466"/>
      <c r="B53" s="30"/>
      <c r="C53" s="336" t="s">
        <v>46</v>
      </c>
      <c r="D53" s="336"/>
      <c r="E53" s="27"/>
      <c r="F53" s="135"/>
      <c r="G53" s="45"/>
      <c r="H53" s="107" t="str">
        <f>IF(aa+cc=0,"",aa/(aa+cc))</f>
        <v/>
      </c>
      <c r="I53" s="133"/>
      <c r="J53" s="135"/>
      <c r="K53" s="155" t="str">
        <f>IF(bb+dd=0,"",bb/(bb+dd))</f>
        <v/>
      </c>
      <c r="L53" s="133"/>
      <c r="M53" s="124"/>
      <c r="N53" s="28" t="str">
        <f>IF(aa+bb=0,"",IF(aa&gt;0,IF(bb&gt;0,(aa/(aa+cc))/(bb/(bb+dd)),"∞"),"∞"))</f>
        <v/>
      </c>
      <c r="O53" s="118"/>
      <c r="P53" s="114"/>
      <c r="Q53" s="115" t="str">
        <f>IF(aa+bb=0,"",aa/(aa+bb))</f>
        <v/>
      </c>
      <c r="R53" s="116"/>
      <c r="S53" s="117"/>
      <c r="T53" s="217" t="str">
        <f>IF(aa+bb=0,"",bb/(aa+bb))</f>
        <v/>
      </c>
      <c r="U53" s="118"/>
      <c r="V53" s="14"/>
      <c r="X53" s="209"/>
      <c r="Y53" s="206"/>
      <c r="Z53" s="206"/>
      <c r="AA53" s="206"/>
      <c r="AB53" s="206"/>
      <c r="AC53" s="206"/>
      <c r="AD53" s="206"/>
      <c r="AE53" s="206"/>
      <c r="AF53" s="206"/>
      <c r="AG53" s="206"/>
      <c r="AH53" s="206"/>
      <c r="AI53" s="200"/>
      <c r="AJ53" s="168"/>
      <c r="AK53" s="168"/>
      <c r="AL53" s="168"/>
    </row>
    <row r="54" spans="1:38" ht="12.75" customHeight="1">
      <c r="A54" s="466"/>
      <c r="B54" s="221"/>
      <c r="C54" s="21"/>
      <c r="D54" s="31" t="str">
        <f>ci &amp; "% CIs"</f>
        <v>95% CIs</v>
      </c>
      <c r="E54" s="29"/>
      <c r="F54" s="421" t="str">
        <f>IF(aa+cc=0,"",(2*aa+zscore^2-zscore*SQRT(zscore^2+4*aa*(1-aa/(aa+cc))))/(2*(aa+cc+zscore^2)))</f>
        <v/>
      </c>
      <c r="G54" s="422"/>
      <c r="H54" s="12" t="str">
        <f>IF(F54&lt;&gt;I54,"to","")</f>
        <v/>
      </c>
      <c r="I54" s="154" t="str">
        <f>IF(aa+cc=0,"",(2*aa+zscore^2+zscore*SQRT(zscore^2+4*aa*(1-aa/(aa+cc))))/(2*(aa+cc+zscore^2)))</f>
        <v/>
      </c>
      <c r="J54" s="212" t="str">
        <f>IF(bb+dd=0,"",(2*bb+zscore^2-zscore*SQRT(zscore^2+4*bb*(1-bb/(bb+dd))))/(2*(bb+dd+zscore^2)))</f>
        <v/>
      </c>
      <c r="K54" s="12" t="str">
        <f>IF(J54&lt;&gt;L54,"to","")</f>
        <v/>
      </c>
      <c r="L54" s="154" t="str">
        <f>IF(bb+dd=0,"",(2*bb+zscore^2+zscore*SQRT(zscore^2+4*bb*(1-bb/(bb+dd))))/(2*(bb+dd+zscore^2)))</f>
        <v/>
      </c>
      <c r="M54" s="141" t="str">
        <f>IF(plrat="∞","",IF(OR(aa=0,dd=0,aa+cc=0,bb+dd=0),"",EXP(LN(plrat) -zscore*SQRT(1/aa+1/bb-1/(aa+cc)-1/(bb+dd)))))</f>
        <v/>
      </c>
      <c r="N54" s="120" t="s">
        <v>71</v>
      </c>
      <c r="O54" s="134" t="str">
        <f>IF(plrat="∞","",IF(OR(aa=0,dd=0,aa+cc=0,bb+dd=0),"",EXP(LN(plrat) +zscore*SQRT(1/aa+1/bb-1/(aa+cc)-1/(bb+dd)))))</f>
        <v/>
      </c>
      <c r="P54" s="119" t="str">
        <f>IF(aa+bb=0,"",(2*aa+zscore^2-zscore*SQRT(zscore^2+4*aa*(1-aa/(aa+bb))))/(2*(aa+bb+zscore^2)))</f>
        <v/>
      </c>
      <c r="Q54" s="120" t="str">
        <f>IF(P54&lt;=Q53,IF(Q53&lt;=R54,"to","to ∞ to"),"to ∞ to")</f>
        <v>to</v>
      </c>
      <c r="R54" s="121" t="str">
        <f>IF(aa+bb=0,"",(2*aa+zscore^2+zscore*SQRT(zscore^2+4*aa*(1-aa/(aa+bb))))/(2*(aa+bb+zscore^2)))</f>
        <v/>
      </c>
      <c r="S54" s="122" t="str">
        <f>IF(aa+bb=0,"",(2*bb+zscore^2-zscore*SQRT(zscore^2+4*bb*(1-bb/(aa+bb))))/(2*(aa+bb+zscore^2)))</f>
        <v/>
      </c>
      <c r="T54" s="123" t="str">
        <f>IF(S54&lt;=T53,IF(T53&lt;=U54,"to","to ∞ to"),"to ∞ to")</f>
        <v>to</v>
      </c>
      <c r="U54" s="121" t="str">
        <f>IF(aa+bb=0,"",(2*bb+zscore^2+zscore*SQRT(zscore^2+4*bb*(1-bb/(aa+bb))))/(2*(aa+bb+zscore^2)))</f>
        <v/>
      </c>
      <c r="V54" s="14"/>
      <c r="W54" s="25"/>
      <c r="X54" s="206"/>
      <c r="Y54" s="206"/>
      <c r="Z54" s="206"/>
      <c r="AA54" s="206"/>
      <c r="AB54" s="206"/>
      <c r="AC54" s="206"/>
      <c r="AD54" s="206"/>
      <c r="AE54" s="206"/>
      <c r="AF54" s="206"/>
      <c r="AG54" s="206"/>
      <c r="AH54" s="206"/>
      <c r="AI54" s="168"/>
      <c r="AJ54" s="168"/>
      <c r="AK54" s="168"/>
      <c r="AL54" s="168"/>
    </row>
    <row r="55" spans="1:38" ht="12.75" customHeight="1">
      <c r="A55" s="466"/>
      <c r="B55" s="30"/>
      <c r="C55" s="14"/>
      <c r="D55" s="30"/>
      <c r="E55" s="26"/>
      <c r="F55" s="296" t="s">
        <v>50</v>
      </c>
      <c r="G55" s="297"/>
      <c r="H55" s="297"/>
      <c r="I55" s="298"/>
      <c r="J55" s="296" t="s">
        <v>51</v>
      </c>
      <c r="K55" s="297"/>
      <c r="L55" s="298"/>
      <c r="M55" s="296" t="s">
        <v>57</v>
      </c>
      <c r="N55" s="297"/>
      <c r="O55" s="298"/>
      <c r="P55" s="349" t="s">
        <v>61</v>
      </c>
      <c r="Q55" s="349"/>
      <c r="R55" s="350"/>
      <c r="S55" s="296" t="s">
        <v>62</v>
      </c>
      <c r="T55" s="297"/>
      <c r="U55" s="298"/>
      <c r="V55" s="14"/>
      <c r="W55" s="97"/>
      <c r="X55" s="206"/>
      <c r="Y55" s="206"/>
      <c r="Z55" s="206"/>
      <c r="AA55" s="206"/>
      <c r="AB55" s="206"/>
      <c r="AC55" s="206"/>
      <c r="AD55" s="206"/>
      <c r="AE55" s="206"/>
      <c r="AF55" s="206"/>
      <c r="AG55" s="206"/>
      <c r="AH55" s="206"/>
      <c r="AI55" s="168"/>
      <c r="AJ55" s="54"/>
      <c r="AK55" s="168"/>
      <c r="AL55" s="168"/>
    </row>
    <row r="56" spans="1:38" ht="12.75" customHeight="1">
      <c r="A56" s="466"/>
      <c r="B56" s="30"/>
      <c r="C56" s="336" t="s">
        <v>47</v>
      </c>
      <c r="D56" s="336"/>
      <c r="E56" s="27"/>
      <c r="F56" s="136"/>
      <c r="G56" s="55"/>
      <c r="H56" s="107" t="str">
        <f>IF(aa+cc=0,"",cc/(aa+cc))</f>
        <v/>
      </c>
      <c r="I56" s="137"/>
      <c r="J56" s="135"/>
      <c r="K56" s="155" t="str">
        <f>IF(bb+dd=0,"",dd/(bb+dd))</f>
        <v/>
      </c>
      <c r="L56" s="133"/>
      <c r="M56" s="124"/>
      <c r="N56" s="28" t="str">
        <f>IF(cc+dd=0,"",IF(cc&gt;0,IF(dd&gt;0,(cc/(aa+cc))/(dd/(bb+dd)),"∞"),"∞"))</f>
        <v/>
      </c>
      <c r="O56" s="118"/>
      <c r="P56" s="114"/>
      <c r="Q56" s="217" t="str">
        <f>IF(cc+dd=0,"",cc/(cc+dd))</f>
        <v/>
      </c>
      <c r="R56" s="116"/>
      <c r="S56" s="124"/>
      <c r="T56" s="217" t="str">
        <f>IF(cc+dd=0,"",dd/(cc+dd))</f>
        <v/>
      </c>
      <c r="U56" s="118"/>
      <c r="V56" s="14"/>
      <c r="W56" s="97"/>
      <c r="X56" s="206"/>
      <c r="Y56" s="206"/>
      <c r="Z56" s="206"/>
      <c r="AA56" s="206"/>
      <c r="AB56" s="206"/>
      <c r="AC56" s="206"/>
      <c r="AD56" s="206"/>
      <c r="AE56" s="206"/>
      <c r="AF56" s="206"/>
      <c r="AG56" s="206"/>
      <c r="AH56" s="206"/>
      <c r="AI56" s="168"/>
      <c r="AJ56" s="168"/>
      <c r="AK56" s="168"/>
      <c r="AL56" s="168"/>
    </row>
    <row r="57" spans="1:38" ht="12.75" customHeight="1">
      <c r="A57" s="466"/>
      <c r="B57" s="221"/>
      <c r="C57" s="21"/>
      <c r="D57" s="31" t="str">
        <f>ci &amp; "% CIs"</f>
        <v>95% CIs</v>
      </c>
      <c r="E57" s="29"/>
      <c r="F57" s="421" t="str">
        <f>IF(aa+cc=0,"",(2*cc+zscore^2-zscore*SQRT(zscore^2+4*cc*(1-cc/(aa+cc))))/(2*(aa+cc+zscore^2)))</f>
        <v/>
      </c>
      <c r="G57" s="422"/>
      <c r="H57" s="12" t="str">
        <f>IF(F57&lt;&gt;I57,"to","")</f>
        <v/>
      </c>
      <c r="I57" s="154" t="str">
        <f>IF(aa+cc=0,"",(2*cc+zscore^2+zscore*SQRT(zscore^2+4*cc*(1-cc/(aa+cc))))/(2*(aa+cc+zscore^2)))</f>
        <v/>
      </c>
      <c r="J57" s="212" t="str">
        <f>IF(bb+dd=0,"",(2*dd+zscore^2-zscore*SQRT(zscore^2+4*dd*(1-dd/(bb+dd))))/(2*(bb+dd+zscore^2)))</f>
        <v/>
      </c>
      <c r="K57" s="12" t="str">
        <f>IF(J57&lt;&gt;L57,"to","")</f>
        <v/>
      </c>
      <c r="L57" s="154" t="str">
        <f>IF(bb+dd=0,"",(2*dd+zscore^2+zscore*SQRT(zscore^2+4*dd*(1-dd/(bb+dd))))/(2*(bb+dd+zscore^2)))</f>
        <v/>
      </c>
      <c r="M57" s="141" t="str">
        <f>IF(nlrat="∞","",IF(OR(cc=0,bb=0,aa+cc=0,bb+dd=0),"",EXP(LN(nlrat) -zscore*SQRT(1/cc+1/dd-1/(aa+cc)-1/(bb+dd)))))</f>
        <v/>
      </c>
      <c r="N57" s="153" t="s">
        <v>71</v>
      </c>
      <c r="O57" s="134" t="str">
        <f>IF(nlrat="∞","",IF(OR(cc=0,bb=0,aa+cc=0,bb+dd=0),"",EXP(LN(nlrat) + zscore*SQRT(1/cc+1/dd-1/(aa+cc)-1/(bb+dd)))))</f>
        <v/>
      </c>
      <c r="P57" s="119" t="str">
        <f>IF(cc+dd=0,"",(2*cc+zscore^2-zscore*SQRT(zscore^2+4*cc*(1-cc/(cc+dd))))/(2*(cc+dd+zscore^2)))</f>
        <v/>
      </c>
      <c r="Q57" s="125" t="str">
        <f>IF(P57&lt;=Q56,IF(Q56&lt;=R57,"to","to ∞ to"),"to ∞ to")</f>
        <v>to</v>
      </c>
      <c r="R57" s="126" t="str">
        <f>IF(cc+dd=0,"",(2*cc+zscore^2+zscore*SQRT(zscore^2+4*cc*(1-cc/(cc+dd))))/(2*(cc+dd+zscore^2)))</f>
        <v/>
      </c>
      <c r="S57" s="122" t="str">
        <f>IF(cc+dd=0,"",(2*dd+zscore^2-zscore*SQRT(zscore^2+4*dd*(1-dd/(cc+dd))))/(2*(cc+dd+zscore^2)))</f>
        <v/>
      </c>
      <c r="T57" s="123" t="str">
        <f>IF(S57&lt;=T56,IF(T56&lt;=U57,"to","to ∞ to"),"to ∞ to")</f>
        <v>to</v>
      </c>
      <c r="U57" s="121" t="str">
        <f>IF(cc+dd=0,"",(2*dd+zscore^2+zscore*SQRT(zscore^2+4*dd*(1-dd/(cc+dd))))/(2*(cc+dd+zscore^2)))</f>
        <v/>
      </c>
      <c r="V57" s="14"/>
      <c r="W57" s="97"/>
      <c r="X57" s="206"/>
      <c r="Y57" s="207"/>
      <c r="Z57" s="207"/>
      <c r="AA57" s="207"/>
      <c r="AB57" s="207"/>
      <c r="AC57" s="207"/>
      <c r="AD57" s="207"/>
      <c r="AE57" s="207"/>
      <c r="AF57" s="207"/>
      <c r="AG57" s="207"/>
      <c r="AH57" s="207"/>
      <c r="AI57" s="168"/>
      <c r="AJ57" s="168"/>
      <c r="AK57" s="168"/>
      <c r="AL57" s="168"/>
    </row>
    <row r="58" spans="1:38" ht="12.75" customHeight="1">
      <c r="A58" s="466"/>
      <c r="B58" s="30" t="s">
        <v>52</v>
      </c>
      <c r="C58" s="14"/>
      <c r="D58" s="214"/>
      <c r="E58" s="27"/>
      <c r="F58" s="296" t="s">
        <v>54</v>
      </c>
      <c r="G58" s="297"/>
      <c r="H58" s="297"/>
      <c r="I58" s="298"/>
      <c r="J58" s="296" t="s">
        <v>53</v>
      </c>
      <c r="K58" s="297"/>
      <c r="L58" s="298"/>
      <c r="M58" s="148"/>
      <c r="N58" s="108"/>
      <c r="O58" s="128"/>
      <c r="P58" s="361" t="s">
        <v>63</v>
      </c>
      <c r="Q58" s="361"/>
      <c r="R58" s="361"/>
      <c r="S58" s="95"/>
      <c r="T58" s="95"/>
      <c r="U58" s="40"/>
      <c r="V58" s="14"/>
      <c r="X58" s="206"/>
      <c r="Y58" s="206"/>
      <c r="Z58" s="206"/>
      <c r="AA58" s="206"/>
      <c r="AB58" s="206"/>
      <c r="AC58" s="206"/>
      <c r="AD58" s="206"/>
      <c r="AE58" s="206"/>
      <c r="AF58" s="206"/>
      <c r="AG58" s="206"/>
      <c r="AH58" s="206"/>
      <c r="AI58" s="54"/>
      <c r="AJ58" s="168"/>
      <c r="AK58" s="168"/>
      <c r="AL58" s="168"/>
    </row>
    <row r="59" spans="1:38" ht="12.75" customHeight="1">
      <c r="A59" s="466"/>
      <c r="B59" s="14"/>
      <c r="C59" s="336"/>
      <c r="D59" s="336"/>
      <c r="E59" s="27"/>
      <c r="F59" s="138"/>
      <c r="G59" s="56"/>
      <c r="H59" s="217" t="str">
        <f>IF(aa+bb+cc+dd=0,"",(aa+cc)/(aa+bb+cc+dd))</f>
        <v/>
      </c>
      <c r="I59" s="139"/>
      <c r="J59" s="138"/>
      <c r="K59" s="157" t="str">
        <f>IF(aa+bb+cc+dd=0,"",(bb+dd)/(aa+bb+cc+dd))</f>
        <v/>
      </c>
      <c r="L59" s="147"/>
      <c r="M59" s="149"/>
      <c r="N59" s="113"/>
      <c r="O59" s="45"/>
      <c r="P59" s="45"/>
      <c r="Q59" s="217" t="str">
        <f>IF(aa+bb+cc+dd=0,"",(aa+dd)/(aa+bb+cc+dd))</f>
        <v/>
      </c>
      <c r="R59" s="127"/>
      <c r="S59" s="96"/>
      <c r="T59" s="96"/>
      <c r="U59" s="41"/>
      <c r="V59" s="14"/>
      <c r="X59" s="206"/>
      <c r="Y59" s="206"/>
      <c r="Z59" s="206"/>
      <c r="AA59" s="206"/>
      <c r="AB59" s="206"/>
      <c r="AC59" s="206"/>
      <c r="AD59" s="206"/>
      <c r="AE59" s="206"/>
      <c r="AF59" s="206"/>
      <c r="AG59" s="206"/>
      <c r="AH59" s="206"/>
      <c r="AI59" s="168"/>
      <c r="AJ59" s="168"/>
    </row>
    <row r="60" spans="1:38" ht="12.75" customHeight="1" thickBot="1">
      <c r="A60" s="466"/>
      <c r="B60" s="14"/>
      <c r="C60" s="14"/>
      <c r="D60" s="214" t="str">
        <f>ci &amp; "% CIs"</f>
        <v>95% CIs</v>
      </c>
      <c r="E60" s="27"/>
      <c r="F60" s="423" t="str">
        <f>IF(aa+bb+cc+dd=0,"",(2*(aa+cc)+zscore^2-zscore*SQRT(zscore^2+4*(aa+cc)*(1-(aa+cc)/(aa+bb+cc+dd))))/(2*(aa+bb+cc+dd+zscore^2)))</f>
        <v/>
      </c>
      <c r="G60" s="424"/>
      <c r="H60" s="140" t="str">
        <f>IF(F60&lt;&gt;I60,"to","")</f>
        <v/>
      </c>
      <c r="I60" s="156" t="str">
        <f>IF(aa+bb+cc+dd=0,"",(2*(aa+cc)+zscore^2+zscore*SQRT(zscore^2+4*(aa+cc)*(1-(aa+cc)/(aa+bb+cc+dd))))/(2*(aa+bb+cc+dd+zscore^2)))</f>
        <v/>
      </c>
      <c r="J60" s="158" t="str">
        <f>IF(aa+bb+cc+dd=0,"",(2*(bb+dd)+zscore^2-zscore*SQRT(zscore^2+4*(bb+dd)*(1-(bb+dd)/(aa+bb+cc+dd))))/(2*(aa+bb+cc+dd+zscore^2)))</f>
        <v/>
      </c>
      <c r="K60" s="140" t="str">
        <f>IF(J60&lt;&gt;L60,"to","")</f>
        <v/>
      </c>
      <c r="L60" s="159" t="str">
        <f>IF(aa+bb+cc+dd=0,"",(2*(bb+dd)+zscore^2+zscore*SQRT(zscore^2+4*(bb+dd)*(1-(bb+dd)/(aa+bb+cc+dd))))/(2*(aa+bb+cc+dd+zscore^2)))</f>
        <v/>
      </c>
      <c r="M60" s="150"/>
      <c r="N60" s="129"/>
      <c r="O60" s="130"/>
      <c r="P60" s="131"/>
      <c r="Q60" s="129"/>
      <c r="R60" s="130"/>
      <c r="S60" s="132"/>
      <c r="T60" s="132"/>
      <c r="U60" s="151"/>
      <c r="V60" s="14"/>
      <c r="X60" s="206"/>
      <c r="Y60" s="206"/>
      <c r="Z60" s="206"/>
      <c r="AA60" s="206"/>
      <c r="AB60" s="206"/>
      <c r="AC60" s="206"/>
      <c r="AD60" s="206"/>
      <c r="AE60" s="206"/>
      <c r="AF60" s="206"/>
      <c r="AG60" s="206"/>
      <c r="AH60" s="206"/>
      <c r="AI60" s="168"/>
      <c r="AJ60" s="203"/>
    </row>
    <row r="61" spans="1:38" ht="14.25" customHeight="1" thickBot="1">
      <c r="A61" s="302" t="s">
        <v>33</v>
      </c>
      <c r="B61" s="303"/>
      <c r="C61" s="303"/>
      <c r="D61" s="303"/>
      <c r="E61" s="303"/>
      <c r="F61" s="303"/>
      <c r="G61" s="303"/>
      <c r="H61" s="303"/>
      <c r="I61" s="303"/>
      <c r="J61" s="303"/>
      <c r="K61" s="303"/>
      <c r="L61" s="303"/>
      <c r="M61" s="303"/>
      <c r="N61" s="303"/>
      <c r="O61" s="303"/>
      <c r="P61" s="303"/>
      <c r="Q61" s="303"/>
      <c r="R61" s="303"/>
      <c r="S61" s="303"/>
      <c r="T61" s="303"/>
      <c r="U61" s="304"/>
      <c r="V61" s="14"/>
      <c r="W61" s="22"/>
      <c r="X61" s="206"/>
      <c r="Y61" s="206"/>
      <c r="Z61" s="206"/>
      <c r="AA61" s="206"/>
      <c r="AB61" s="206"/>
      <c r="AC61" s="206"/>
      <c r="AD61" s="206"/>
      <c r="AE61" s="206"/>
      <c r="AF61" s="206"/>
      <c r="AG61" s="206"/>
      <c r="AH61" s="206"/>
      <c r="AI61" s="168"/>
      <c r="AJ61" s="168"/>
    </row>
    <row r="62" spans="1:38" ht="14.25" customHeight="1">
      <c r="A62" s="425"/>
      <c r="B62" s="426"/>
      <c r="C62" s="426"/>
      <c r="D62" s="426"/>
      <c r="E62" s="426"/>
      <c r="F62" s="426"/>
      <c r="G62" s="426"/>
      <c r="H62" s="426"/>
      <c r="I62" s="426"/>
      <c r="J62" s="426"/>
      <c r="K62" s="426"/>
      <c r="L62" s="426"/>
      <c r="M62" s="426"/>
      <c r="N62" s="426"/>
      <c r="O62" s="426"/>
      <c r="P62" s="426"/>
      <c r="Q62" s="426"/>
      <c r="R62" s="426"/>
      <c r="S62" s="426"/>
      <c r="T62" s="426"/>
      <c r="U62" s="427"/>
      <c r="V62" s="14"/>
      <c r="W62" s="22"/>
    </row>
    <row r="63" spans="1:38" ht="14.25" customHeight="1" thickBot="1">
      <c r="A63" s="428"/>
      <c r="B63" s="429"/>
      <c r="C63" s="429"/>
      <c r="D63" s="429"/>
      <c r="E63" s="429"/>
      <c r="F63" s="429"/>
      <c r="G63" s="429"/>
      <c r="H63" s="429"/>
      <c r="I63" s="429"/>
      <c r="J63" s="429"/>
      <c r="K63" s="429"/>
      <c r="L63" s="429"/>
      <c r="M63" s="429"/>
      <c r="N63" s="429"/>
      <c r="O63" s="429"/>
      <c r="P63" s="429"/>
      <c r="Q63" s="429"/>
      <c r="R63" s="429"/>
      <c r="S63" s="429"/>
      <c r="T63" s="429"/>
      <c r="U63" s="430"/>
      <c r="V63" s="14"/>
      <c r="W63" s="22"/>
    </row>
    <row r="64" spans="1:38" ht="14.25" customHeight="1" thickBot="1">
      <c r="A64" s="302" t="s">
        <v>27</v>
      </c>
      <c r="B64" s="303"/>
      <c r="C64" s="303"/>
      <c r="D64" s="303"/>
      <c r="E64" s="303"/>
      <c r="F64" s="303"/>
      <c r="G64" s="303"/>
      <c r="H64" s="303"/>
      <c r="I64" s="303"/>
      <c r="J64" s="303"/>
      <c r="K64" s="303"/>
      <c r="L64" s="303"/>
      <c r="M64" s="303"/>
      <c r="N64" s="303"/>
      <c r="O64" s="303"/>
      <c r="P64" s="303"/>
      <c r="Q64" s="303"/>
      <c r="R64" s="303"/>
      <c r="S64" s="303"/>
      <c r="T64" s="303"/>
      <c r="U64" s="304"/>
      <c r="V64" s="14"/>
      <c r="W64" s="22"/>
      <c r="X64" s="210"/>
      <c r="Y64" s="210"/>
    </row>
    <row r="65" spans="1:36" s="73" customFormat="1" ht="6" customHeight="1">
      <c r="A65" s="143"/>
      <c r="B65" s="64"/>
      <c r="C65" s="64"/>
      <c r="D65" s="64"/>
      <c r="E65" s="64"/>
      <c r="F65" s="64"/>
      <c r="G65" s="64"/>
      <c r="H65" s="64"/>
      <c r="I65" s="64"/>
      <c r="J65" s="64"/>
      <c r="K65" s="64"/>
      <c r="L65" s="64"/>
      <c r="M65" s="64"/>
      <c r="N65" s="64"/>
      <c r="O65" s="64"/>
      <c r="P65" s="64"/>
      <c r="Q65" s="64"/>
      <c r="R65" s="64"/>
      <c r="S65" s="64"/>
      <c r="T65" s="64"/>
      <c r="U65" s="77"/>
      <c r="V65" s="66"/>
      <c r="W65" s="76"/>
      <c r="X65" s="210"/>
      <c r="Y65" s="210"/>
      <c r="Z65" s="13"/>
      <c r="AA65" s="13"/>
      <c r="AB65" s="13"/>
      <c r="AC65" s="13"/>
      <c r="AD65" s="13"/>
      <c r="AE65" s="13"/>
      <c r="AF65" s="13"/>
      <c r="AG65" s="13"/>
      <c r="AH65" s="13"/>
      <c r="AI65" s="13"/>
      <c r="AJ65" s="13"/>
    </row>
    <row r="66" spans="1:36" s="73" customFormat="1" ht="12.75" customHeight="1">
      <c r="A66" s="143"/>
      <c r="B66" s="64"/>
      <c r="C66" s="152" t="s">
        <v>69</v>
      </c>
      <c r="D66" s="64"/>
      <c r="E66" s="64"/>
      <c r="F66" s="64"/>
      <c r="G66" s="64"/>
      <c r="H66" s="64"/>
      <c r="I66" s="64"/>
      <c r="J66" s="64"/>
      <c r="K66" s="64"/>
      <c r="L66" s="286"/>
      <c r="M66" s="286"/>
      <c r="N66" s="286"/>
      <c r="O66" s="66"/>
      <c r="P66" s="64"/>
      <c r="Q66" s="64"/>
      <c r="R66" s="64"/>
      <c r="S66" s="64"/>
      <c r="T66" s="64"/>
      <c r="U66" s="77"/>
      <c r="V66" s="66"/>
      <c r="W66" s="76"/>
      <c r="X66" s="18"/>
      <c r="Y66" s="18"/>
      <c r="Z66" s="13"/>
      <c r="AA66" s="13"/>
      <c r="AB66" s="13"/>
      <c r="AC66" s="13"/>
      <c r="AD66" s="13"/>
      <c r="AE66" s="13"/>
      <c r="AF66" s="13"/>
      <c r="AG66" s="13"/>
      <c r="AH66" s="13"/>
      <c r="AI66" s="13"/>
      <c r="AJ66" s="13"/>
    </row>
    <row r="67" spans="1:36" s="73" customFormat="1" ht="6" customHeight="1">
      <c r="A67" s="143"/>
      <c r="B67" s="64"/>
      <c r="C67" s="64"/>
      <c r="D67" s="64"/>
      <c r="E67" s="64"/>
      <c r="F67" s="64"/>
      <c r="G67" s="64"/>
      <c r="H67" s="64"/>
      <c r="I67" s="64"/>
      <c r="J67" s="64"/>
      <c r="K67" s="64"/>
      <c r="L67" s="64"/>
      <c r="M67" s="64"/>
      <c r="N67" s="64"/>
      <c r="O67" s="64"/>
      <c r="P67" s="64"/>
      <c r="Q67" s="64"/>
      <c r="R67" s="64"/>
      <c r="S67" s="64"/>
      <c r="T67" s="64"/>
      <c r="U67" s="77"/>
      <c r="V67" s="66"/>
      <c r="W67" s="76"/>
      <c r="X67" s="18"/>
      <c r="Y67" s="18"/>
      <c r="Z67" s="13"/>
      <c r="AA67" s="13"/>
      <c r="AB67" s="13"/>
      <c r="AC67" s="13"/>
      <c r="AD67" s="13"/>
      <c r="AE67" s="13"/>
      <c r="AF67" s="13"/>
      <c r="AG67" s="13"/>
      <c r="AH67" s="13"/>
      <c r="AI67" s="13"/>
      <c r="AJ67" s="13"/>
    </row>
    <row r="68" spans="1:36" s="73" customFormat="1" ht="12.75" customHeight="1">
      <c r="A68" s="144"/>
      <c r="B68" s="66"/>
      <c r="C68" s="146" t="s">
        <v>70</v>
      </c>
      <c r="D68" s="145"/>
      <c r="E68" s="66"/>
      <c r="F68" s="71"/>
      <c r="G68" s="69"/>
      <c r="H68" s="66"/>
      <c r="I68" s="286"/>
      <c r="J68" s="286"/>
      <c r="K68" s="66"/>
      <c r="L68" s="71"/>
      <c r="M68" s="69"/>
      <c r="N68" s="70"/>
      <c r="O68" s="67" t="s">
        <v>96</v>
      </c>
      <c r="P68" s="286"/>
      <c r="Q68" s="286"/>
      <c r="R68" s="66"/>
      <c r="S68" s="66"/>
      <c r="T68" s="66"/>
      <c r="U68" s="78"/>
      <c r="V68" s="66"/>
      <c r="W68" s="66"/>
      <c r="X68" s="74"/>
      <c r="Y68" s="74"/>
    </row>
    <row r="69" spans="1:36" s="73" customFormat="1" ht="6" customHeight="1" thickBot="1">
      <c r="A69" s="144"/>
      <c r="B69" s="66"/>
      <c r="C69" s="66"/>
      <c r="D69" s="67"/>
      <c r="E69" s="68"/>
      <c r="F69" s="69"/>
      <c r="G69" s="69"/>
      <c r="H69" s="70"/>
      <c r="I69" s="71"/>
      <c r="J69" s="69"/>
      <c r="K69" s="70"/>
      <c r="L69" s="71"/>
      <c r="M69" s="69"/>
      <c r="N69" s="70"/>
      <c r="O69" s="71"/>
      <c r="P69" s="69"/>
      <c r="Q69" s="70"/>
      <c r="R69" s="71"/>
      <c r="S69" s="72"/>
      <c r="T69" s="72"/>
      <c r="U69" s="78"/>
      <c r="V69" s="66"/>
      <c r="W69" s="66"/>
      <c r="X69" s="74"/>
      <c r="Y69" s="74"/>
    </row>
    <row r="70" spans="1:36" ht="14.25" customHeight="1" thickBot="1">
      <c r="A70" s="302" t="s">
        <v>25</v>
      </c>
      <c r="B70" s="303"/>
      <c r="C70" s="303"/>
      <c r="D70" s="303"/>
      <c r="E70" s="303"/>
      <c r="F70" s="303"/>
      <c r="G70" s="303"/>
      <c r="H70" s="303"/>
      <c r="I70" s="303"/>
      <c r="J70" s="303"/>
      <c r="K70" s="303"/>
      <c r="L70" s="303"/>
      <c r="M70" s="303"/>
      <c r="N70" s="303"/>
      <c r="O70" s="303"/>
      <c r="P70" s="303"/>
      <c r="Q70" s="303"/>
      <c r="R70" s="303"/>
      <c r="S70" s="303"/>
      <c r="T70" s="303"/>
      <c r="U70" s="304"/>
      <c r="V70" s="14"/>
      <c r="W70" s="22"/>
      <c r="X70" s="74"/>
      <c r="Y70" s="74"/>
      <c r="Z70" s="73"/>
      <c r="AA70" s="73"/>
      <c r="AB70" s="73"/>
      <c r="AC70" s="73"/>
      <c r="AD70" s="73"/>
      <c r="AE70" s="73"/>
      <c r="AF70" s="73"/>
      <c r="AG70" s="73"/>
      <c r="AH70" s="73"/>
      <c r="AI70" s="73"/>
      <c r="AJ70" s="73"/>
    </row>
    <row r="71" spans="1:36" ht="4.5" customHeight="1">
      <c r="A71" s="143"/>
      <c r="B71" s="64"/>
      <c r="C71" s="64"/>
      <c r="D71" s="64"/>
      <c r="E71" s="64"/>
      <c r="F71" s="64"/>
      <c r="G71" s="64"/>
      <c r="H71" s="64"/>
      <c r="I71" s="64"/>
      <c r="J71" s="64"/>
      <c r="K71" s="64"/>
      <c r="L71" s="64"/>
      <c r="M71" s="64"/>
      <c r="N71" s="64"/>
      <c r="O71" s="64"/>
      <c r="P71" s="64"/>
      <c r="Q71" s="64"/>
      <c r="R71" s="64"/>
      <c r="S71" s="64"/>
      <c r="T71" s="64"/>
      <c r="U71" s="77"/>
      <c r="V71" s="14"/>
      <c r="W71" s="22"/>
      <c r="X71" s="73"/>
      <c r="Y71" s="73"/>
      <c r="Z71" s="73"/>
      <c r="AA71" s="73"/>
      <c r="AB71" s="73"/>
      <c r="AC71" s="73"/>
      <c r="AD71" s="73"/>
      <c r="AE71" s="73"/>
      <c r="AF71" s="73"/>
      <c r="AG71" s="73"/>
      <c r="AH71" s="73"/>
      <c r="AI71" s="73"/>
      <c r="AJ71" s="73"/>
    </row>
    <row r="72" spans="1:36" s="18" customFormat="1" ht="14" customHeight="1">
      <c r="A72" s="410" t="s">
        <v>110</v>
      </c>
      <c r="B72" s="294"/>
      <c r="C72" s="294"/>
      <c r="D72" s="294"/>
      <c r="E72" s="294"/>
      <c r="F72" s="294"/>
      <c r="G72" s="294"/>
      <c r="H72" s="294"/>
      <c r="I72" s="294"/>
      <c r="J72" s="294"/>
      <c r="K72" s="294"/>
      <c r="L72" s="294"/>
      <c r="M72" s="294"/>
      <c r="N72" s="294"/>
      <c r="O72" s="294"/>
      <c r="P72" s="294"/>
      <c r="Q72" s="294"/>
      <c r="R72" s="294"/>
      <c r="S72" s="294"/>
      <c r="T72" s="294"/>
      <c r="U72" s="295"/>
      <c r="V72" s="22"/>
      <c r="W72" s="22"/>
      <c r="X72" s="73"/>
      <c r="Y72" s="73"/>
      <c r="Z72" s="73"/>
      <c r="AA72" s="73"/>
      <c r="AB72" s="73"/>
      <c r="AC72" s="73"/>
      <c r="AD72" s="73"/>
      <c r="AE72" s="73"/>
      <c r="AF72" s="73"/>
      <c r="AG72" s="73"/>
      <c r="AH72" s="73"/>
      <c r="AI72" s="73"/>
      <c r="AJ72" s="73"/>
    </row>
    <row r="73" spans="1:36" s="18" customFormat="1">
      <c r="A73" s="287"/>
      <c r="B73" s="288"/>
      <c r="C73" s="288"/>
      <c r="D73" s="288"/>
      <c r="E73" s="288"/>
      <c r="F73" s="288"/>
      <c r="G73" s="288"/>
      <c r="H73" s="288"/>
      <c r="I73" s="288"/>
      <c r="J73" s="288"/>
      <c r="K73" s="288"/>
      <c r="L73" s="288"/>
      <c r="M73" s="288"/>
      <c r="N73" s="288"/>
      <c r="O73" s="288"/>
      <c r="P73" s="288"/>
      <c r="Q73" s="288"/>
      <c r="R73" s="288"/>
      <c r="S73" s="288"/>
      <c r="T73" s="288"/>
      <c r="U73" s="289"/>
      <c r="V73" s="22"/>
      <c r="Z73" s="13"/>
      <c r="AA73" s="13"/>
      <c r="AB73" s="13"/>
      <c r="AC73" s="13"/>
      <c r="AD73" s="13"/>
      <c r="AE73" s="13"/>
      <c r="AF73" s="13"/>
      <c r="AG73" s="13"/>
      <c r="AH73" s="13"/>
      <c r="AI73" s="13"/>
      <c r="AJ73" s="13"/>
    </row>
    <row r="74" spans="1:36" s="18" customFormat="1">
      <c r="A74" s="290"/>
      <c r="B74" s="291"/>
      <c r="C74" s="291"/>
      <c r="D74" s="291"/>
      <c r="E74" s="291"/>
      <c r="F74" s="291"/>
      <c r="G74" s="291"/>
      <c r="H74" s="291"/>
      <c r="I74" s="291"/>
      <c r="J74" s="291"/>
      <c r="K74" s="291"/>
      <c r="L74" s="291"/>
      <c r="M74" s="291"/>
      <c r="N74" s="291"/>
      <c r="O74" s="291"/>
      <c r="P74" s="291"/>
      <c r="Q74" s="291"/>
      <c r="R74" s="291"/>
      <c r="S74" s="291"/>
      <c r="T74" s="291"/>
      <c r="U74" s="292"/>
      <c r="V74" s="22"/>
      <c r="Z74" s="13"/>
      <c r="AA74" s="13"/>
      <c r="AB74" s="13"/>
      <c r="AC74" s="13"/>
      <c r="AD74" s="13"/>
      <c r="AE74" s="13"/>
      <c r="AF74" s="13"/>
      <c r="AG74" s="13"/>
      <c r="AH74" s="13"/>
      <c r="AI74" s="13"/>
      <c r="AJ74" s="13"/>
    </row>
    <row r="75" spans="1:36" s="18" customFormat="1" ht="14" customHeight="1">
      <c r="A75" s="410" t="s">
        <v>111</v>
      </c>
      <c r="B75" s="294"/>
      <c r="C75" s="294"/>
      <c r="D75" s="294"/>
      <c r="E75" s="294"/>
      <c r="F75" s="294"/>
      <c r="G75" s="294"/>
      <c r="H75" s="294"/>
      <c r="I75" s="294"/>
      <c r="J75" s="294"/>
      <c r="K75" s="294"/>
      <c r="L75" s="294"/>
      <c r="M75" s="294"/>
      <c r="N75" s="294"/>
      <c r="O75" s="294"/>
      <c r="P75" s="294"/>
      <c r="Q75" s="294"/>
      <c r="R75" s="294"/>
      <c r="S75" s="294"/>
      <c r="T75" s="294"/>
      <c r="U75" s="295"/>
      <c r="V75" s="22"/>
    </row>
    <row r="76" spans="1:36" s="18" customFormat="1" ht="12">
      <c r="A76" s="287"/>
      <c r="B76" s="288"/>
      <c r="C76" s="288"/>
      <c r="D76" s="288"/>
      <c r="E76" s="288"/>
      <c r="F76" s="288"/>
      <c r="G76" s="288"/>
      <c r="H76" s="288"/>
      <c r="I76" s="288"/>
      <c r="J76" s="288"/>
      <c r="K76" s="288"/>
      <c r="L76" s="288"/>
      <c r="M76" s="288"/>
      <c r="N76" s="288"/>
      <c r="O76" s="288"/>
      <c r="P76" s="288"/>
      <c r="Q76" s="288"/>
      <c r="R76" s="288"/>
      <c r="S76" s="288"/>
      <c r="T76" s="288"/>
      <c r="U76" s="289"/>
      <c r="V76" s="22"/>
    </row>
    <row r="77" spans="1:36" s="18" customFormat="1" ht="12">
      <c r="A77" s="290"/>
      <c r="B77" s="291"/>
      <c r="C77" s="291"/>
      <c r="D77" s="291"/>
      <c r="E77" s="291"/>
      <c r="F77" s="291"/>
      <c r="G77" s="291"/>
      <c r="H77" s="291"/>
      <c r="I77" s="291"/>
      <c r="J77" s="291"/>
      <c r="K77" s="291"/>
      <c r="L77" s="291"/>
      <c r="M77" s="291"/>
      <c r="N77" s="291"/>
      <c r="O77" s="291"/>
      <c r="P77" s="291"/>
      <c r="Q77" s="291"/>
      <c r="R77" s="291"/>
      <c r="S77" s="291"/>
      <c r="T77" s="291"/>
      <c r="U77" s="292"/>
      <c r="V77" s="22"/>
    </row>
    <row r="78" spans="1:36" s="18" customFormat="1" ht="14" customHeight="1">
      <c r="A78" s="410" t="s">
        <v>112</v>
      </c>
      <c r="B78" s="294"/>
      <c r="C78" s="294"/>
      <c r="D78" s="294"/>
      <c r="E78" s="294"/>
      <c r="F78" s="294"/>
      <c r="G78" s="294"/>
      <c r="H78" s="294"/>
      <c r="I78" s="294"/>
      <c r="J78" s="294"/>
      <c r="K78" s="294"/>
      <c r="L78" s="294"/>
      <c r="M78" s="294"/>
      <c r="N78" s="294"/>
      <c r="O78" s="294"/>
      <c r="P78" s="294"/>
      <c r="Q78" s="294"/>
      <c r="R78" s="294"/>
      <c r="S78" s="294"/>
      <c r="T78" s="294"/>
      <c r="U78" s="295"/>
      <c r="V78" s="22"/>
    </row>
    <row r="79" spans="1:36" s="18" customFormat="1" ht="12">
      <c r="A79" s="287"/>
      <c r="B79" s="288"/>
      <c r="C79" s="288"/>
      <c r="D79" s="288"/>
      <c r="E79" s="288"/>
      <c r="F79" s="288"/>
      <c r="G79" s="288"/>
      <c r="H79" s="288"/>
      <c r="I79" s="288"/>
      <c r="J79" s="288"/>
      <c r="K79" s="288"/>
      <c r="L79" s="288"/>
      <c r="M79" s="288"/>
      <c r="N79" s="288"/>
      <c r="O79" s="288"/>
      <c r="P79" s="288"/>
      <c r="Q79" s="288"/>
      <c r="R79" s="288"/>
      <c r="S79" s="288"/>
      <c r="T79" s="288"/>
      <c r="U79" s="289"/>
      <c r="V79" s="22"/>
    </row>
    <row r="80" spans="1:36" s="18" customFormat="1" ht="12">
      <c r="A80" s="290"/>
      <c r="B80" s="291"/>
      <c r="C80" s="291"/>
      <c r="D80" s="291"/>
      <c r="E80" s="291"/>
      <c r="F80" s="291"/>
      <c r="G80" s="291"/>
      <c r="H80" s="291"/>
      <c r="I80" s="291"/>
      <c r="J80" s="291"/>
      <c r="K80" s="291"/>
      <c r="L80" s="291"/>
      <c r="M80" s="291"/>
      <c r="N80" s="291"/>
      <c r="O80" s="291"/>
      <c r="P80" s="291"/>
      <c r="Q80" s="291"/>
      <c r="R80" s="291"/>
      <c r="S80" s="291"/>
      <c r="T80" s="291"/>
      <c r="U80" s="292"/>
      <c r="V80" s="22"/>
    </row>
    <row r="81" spans="1:36" s="18" customFormat="1" ht="14" customHeight="1">
      <c r="A81" s="410" t="s">
        <v>113</v>
      </c>
      <c r="B81" s="294"/>
      <c r="C81" s="294"/>
      <c r="D81" s="294"/>
      <c r="E81" s="294"/>
      <c r="F81" s="294"/>
      <c r="G81" s="294"/>
      <c r="H81" s="294"/>
      <c r="I81" s="294"/>
      <c r="J81" s="294"/>
      <c r="K81" s="294"/>
      <c r="L81" s="294"/>
      <c r="M81" s="294"/>
      <c r="N81" s="294"/>
      <c r="O81" s="294"/>
      <c r="P81" s="294"/>
      <c r="Q81" s="294"/>
      <c r="R81" s="294"/>
      <c r="S81" s="294"/>
      <c r="T81" s="294"/>
      <c r="U81" s="295"/>
      <c r="V81" s="22"/>
      <c r="W81" s="13"/>
    </row>
    <row r="82" spans="1:36" s="18" customFormat="1">
      <c r="A82" s="287"/>
      <c r="B82" s="288"/>
      <c r="C82" s="288"/>
      <c r="D82" s="288"/>
      <c r="E82" s="288"/>
      <c r="F82" s="288"/>
      <c r="G82" s="288"/>
      <c r="H82" s="288"/>
      <c r="I82" s="288"/>
      <c r="J82" s="288"/>
      <c r="K82" s="288"/>
      <c r="L82" s="288"/>
      <c r="M82" s="288"/>
      <c r="N82" s="288"/>
      <c r="O82" s="288"/>
      <c r="P82" s="288"/>
      <c r="Q82" s="288"/>
      <c r="R82" s="288"/>
      <c r="S82" s="288"/>
      <c r="T82" s="288"/>
      <c r="U82" s="289"/>
      <c r="V82" s="22"/>
      <c r="W82" s="13"/>
    </row>
    <row r="83" spans="1:36" s="18" customFormat="1">
      <c r="A83" s="290"/>
      <c r="B83" s="291"/>
      <c r="C83" s="291"/>
      <c r="D83" s="291"/>
      <c r="E83" s="291"/>
      <c r="F83" s="291"/>
      <c r="G83" s="291"/>
      <c r="H83" s="291"/>
      <c r="I83" s="291"/>
      <c r="J83" s="291"/>
      <c r="K83" s="291"/>
      <c r="L83" s="291"/>
      <c r="M83" s="291"/>
      <c r="N83" s="291"/>
      <c r="O83" s="291"/>
      <c r="P83" s="291"/>
      <c r="Q83" s="291"/>
      <c r="R83" s="291"/>
      <c r="S83" s="291"/>
      <c r="T83" s="291"/>
      <c r="U83" s="292"/>
      <c r="V83" s="22"/>
      <c r="W83" s="13"/>
    </row>
    <row r="84" spans="1:36" s="18" customFormat="1" ht="14" customHeight="1">
      <c r="A84" s="410" t="s">
        <v>114</v>
      </c>
      <c r="B84" s="294"/>
      <c r="C84" s="294"/>
      <c r="D84" s="294"/>
      <c r="E84" s="294"/>
      <c r="F84" s="294"/>
      <c r="G84" s="294"/>
      <c r="H84" s="294"/>
      <c r="I84" s="294"/>
      <c r="J84" s="294"/>
      <c r="K84" s="294"/>
      <c r="L84" s="294"/>
      <c r="M84" s="294"/>
      <c r="N84" s="294"/>
      <c r="O84" s="294"/>
      <c r="P84" s="294"/>
      <c r="Q84" s="294"/>
      <c r="R84" s="294"/>
      <c r="S84" s="294"/>
      <c r="T84" s="294"/>
      <c r="U84" s="295"/>
      <c r="V84" s="22"/>
      <c r="W84" s="13"/>
      <c r="X84" s="13"/>
      <c r="Y84" s="13"/>
    </row>
    <row r="85" spans="1:36">
      <c r="A85" s="287"/>
      <c r="B85" s="288"/>
      <c r="C85" s="288"/>
      <c r="D85" s="288"/>
      <c r="E85" s="288"/>
      <c r="F85" s="288"/>
      <c r="G85" s="288"/>
      <c r="H85" s="288"/>
      <c r="I85" s="288"/>
      <c r="J85" s="288"/>
      <c r="K85" s="288"/>
      <c r="L85" s="288"/>
      <c r="M85" s="288"/>
      <c r="N85" s="288"/>
      <c r="O85" s="288"/>
      <c r="P85" s="288"/>
      <c r="Q85" s="288"/>
      <c r="R85" s="288"/>
      <c r="S85" s="288"/>
      <c r="T85" s="288"/>
      <c r="U85" s="289"/>
      <c r="V85" s="14"/>
      <c r="Z85" s="18"/>
      <c r="AA85" s="18"/>
      <c r="AB85" s="18"/>
      <c r="AC85" s="18"/>
      <c r="AD85" s="18"/>
      <c r="AE85" s="18"/>
      <c r="AF85" s="18"/>
      <c r="AG85" s="18"/>
      <c r="AH85" s="18"/>
      <c r="AI85" s="18"/>
      <c r="AJ85" s="18"/>
    </row>
    <row r="86" spans="1:36">
      <c r="A86" s="287"/>
      <c r="B86" s="288"/>
      <c r="C86" s="288"/>
      <c r="D86" s="288"/>
      <c r="E86" s="288"/>
      <c r="F86" s="288"/>
      <c r="G86" s="288"/>
      <c r="H86" s="288"/>
      <c r="I86" s="288"/>
      <c r="J86" s="288"/>
      <c r="K86" s="288"/>
      <c r="L86" s="288"/>
      <c r="M86" s="288"/>
      <c r="N86" s="288"/>
      <c r="O86" s="288"/>
      <c r="P86" s="288"/>
      <c r="Q86" s="288"/>
      <c r="R86" s="288"/>
      <c r="S86" s="288"/>
      <c r="T86" s="288"/>
      <c r="U86" s="289"/>
      <c r="V86" s="14"/>
      <c r="Z86" s="18"/>
      <c r="AA86" s="18"/>
      <c r="AB86" s="18"/>
      <c r="AC86" s="18"/>
      <c r="AD86" s="18"/>
      <c r="AE86" s="18"/>
      <c r="AF86" s="18"/>
      <c r="AG86" s="18"/>
      <c r="AH86" s="18"/>
      <c r="AI86" s="18"/>
      <c r="AJ86" s="18"/>
    </row>
    <row r="87" spans="1:36" ht="9" customHeight="1">
      <c r="A87" s="290"/>
      <c r="B87" s="291"/>
      <c r="C87" s="291"/>
      <c r="D87" s="291"/>
      <c r="E87" s="291"/>
      <c r="F87" s="291"/>
      <c r="G87" s="291"/>
      <c r="H87" s="291"/>
      <c r="I87" s="291"/>
      <c r="J87" s="291"/>
      <c r="K87" s="291"/>
      <c r="L87" s="291"/>
      <c r="M87" s="291"/>
      <c r="N87" s="291"/>
      <c r="O87" s="291"/>
      <c r="P87" s="291"/>
      <c r="Q87" s="291"/>
      <c r="R87" s="291"/>
      <c r="S87" s="291"/>
      <c r="T87" s="291"/>
      <c r="U87" s="292"/>
      <c r="V87" s="14"/>
      <c r="Z87" s="18"/>
      <c r="AA87" s="18"/>
      <c r="AB87" s="18"/>
      <c r="AC87" s="18"/>
      <c r="AD87" s="18"/>
      <c r="AE87" s="18"/>
      <c r="AF87" s="18"/>
      <c r="AG87" s="18"/>
      <c r="AH87" s="18"/>
      <c r="AI87" s="18"/>
      <c r="AJ87" s="18"/>
    </row>
    <row r="88" spans="1:36" ht="12" customHeight="1">
      <c r="A88" s="46"/>
      <c r="B88" s="46"/>
      <c r="C88" s="46"/>
      <c r="D88" s="46"/>
      <c r="E88" s="46"/>
      <c r="F88" s="46"/>
      <c r="G88" s="46"/>
      <c r="H88" s="46"/>
      <c r="I88" s="46"/>
      <c r="J88" s="46"/>
      <c r="K88" s="46"/>
      <c r="L88" s="46"/>
      <c r="M88" s="46"/>
      <c r="N88" s="46"/>
      <c r="O88" s="46"/>
      <c r="P88" s="46"/>
      <c r="Q88" s="46" t="s">
        <v>16</v>
      </c>
      <c r="R88" s="460" t="s">
        <v>17</v>
      </c>
      <c r="S88" s="460"/>
      <c r="T88" s="460"/>
      <c r="U88" s="47"/>
    </row>
  </sheetData>
  <sheetProtection sheet="1" objects="1" scenarios="1" selectLockedCells="1"/>
  <mergeCells count="90">
    <mergeCell ref="B3:S3"/>
    <mergeCell ref="H19:K19"/>
    <mergeCell ref="R88:T88"/>
    <mergeCell ref="M51:O51"/>
    <mergeCell ref="L8:U10"/>
    <mergeCell ref="A72:U74"/>
    <mergeCell ref="A75:U77"/>
    <mergeCell ref="A78:U80"/>
    <mergeCell ref="L15:U18"/>
    <mergeCell ref="L19:U20"/>
    <mergeCell ref="P68:Q68"/>
    <mergeCell ref="L11:U14"/>
    <mergeCell ref="J55:L55"/>
    <mergeCell ref="M50:O50"/>
    <mergeCell ref="A50:A60"/>
    <mergeCell ref="F50:L50"/>
    <mergeCell ref="F54:G54"/>
    <mergeCell ref="M5:U5"/>
    <mergeCell ref="B6:G6"/>
    <mergeCell ref="H35:K35"/>
    <mergeCell ref="B5:C5"/>
    <mergeCell ref="D5:E5"/>
    <mergeCell ref="F5:H5"/>
    <mergeCell ref="I5:J5"/>
    <mergeCell ref="K5:L5"/>
    <mergeCell ref="B19:G25"/>
    <mergeCell ref="B26:G27"/>
    <mergeCell ref="B8:G9"/>
    <mergeCell ref="L7:U7"/>
    <mergeCell ref="B16:G17"/>
    <mergeCell ref="B10:G12"/>
    <mergeCell ref="I30:J30"/>
    <mergeCell ref="L21:U28"/>
    <mergeCell ref="B50:E51"/>
    <mergeCell ref="H6:K6"/>
    <mergeCell ref="L6:U6"/>
    <mergeCell ref="A84:U87"/>
    <mergeCell ref="L43:U44"/>
    <mergeCell ref="L45:U48"/>
    <mergeCell ref="F57:G57"/>
    <mergeCell ref="F60:G60"/>
    <mergeCell ref="A81:U83"/>
    <mergeCell ref="C56:D56"/>
    <mergeCell ref="A70:U70"/>
    <mergeCell ref="P55:R55"/>
    <mergeCell ref="M55:O55"/>
    <mergeCell ref="F55:I55"/>
    <mergeCell ref="A62:U63"/>
    <mergeCell ref="C53:D53"/>
    <mergeCell ref="P58:R58"/>
    <mergeCell ref="S55:U55"/>
    <mergeCell ref="F58:I58"/>
    <mergeCell ref="A7:A17"/>
    <mergeCell ref="H8:K8"/>
    <mergeCell ref="H10:K10"/>
    <mergeCell ref="I14:J14"/>
    <mergeCell ref="H25:K25"/>
    <mergeCell ref="B18:G18"/>
    <mergeCell ref="B13:G15"/>
    <mergeCell ref="I20:J22"/>
    <mergeCell ref="B7:C7"/>
    <mergeCell ref="D7:G7"/>
    <mergeCell ref="H29:K29"/>
    <mergeCell ref="H32:K32"/>
    <mergeCell ref="L29:U31"/>
    <mergeCell ref="J52:L52"/>
    <mergeCell ref="M52:O52"/>
    <mergeCell ref="P52:R52"/>
    <mergeCell ref="I33:J33"/>
    <mergeCell ref="P50:U50"/>
    <mergeCell ref="P51:R51"/>
    <mergeCell ref="S51:U51"/>
    <mergeCell ref="S52:U52"/>
    <mergeCell ref="F51:I51"/>
    <mergeCell ref="I68:J68"/>
    <mergeCell ref="L37:U42"/>
    <mergeCell ref="L32:U36"/>
    <mergeCell ref="L66:N66"/>
    <mergeCell ref="J58:L58"/>
    <mergeCell ref="J51:L51"/>
    <mergeCell ref="A61:U61"/>
    <mergeCell ref="A64:U64"/>
    <mergeCell ref="B35:G35"/>
    <mergeCell ref="B36:G37"/>
    <mergeCell ref="B38:G48"/>
    <mergeCell ref="B28:G34"/>
    <mergeCell ref="A35:A48"/>
    <mergeCell ref="A18:A34"/>
    <mergeCell ref="C59:D59"/>
    <mergeCell ref="F52:I52"/>
  </mergeCells>
  <phoneticPr fontId="34" type="noConversion"/>
  <conditionalFormatting sqref="I33:J33">
    <cfRule type="expression" dxfId="7" priority="16" stopIfTrue="1">
      <formula>egf=""</formula>
    </cfRule>
  </conditionalFormatting>
  <conditionalFormatting sqref="Q54">
    <cfRule type="expression" dxfId="6" priority="7" stopIfTrue="1">
      <formula>#REF!=#REF!</formula>
    </cfRule>
  </conditionalFormatting>
  <conditionalFormatting sqref="T54">
    <cfRule type="expression" dxfId="5" priority="6" stopIfTrue="1">
      <formula>#REF!=#REF!</formula>
    </cfRule>
  </conditionalFormatting>
  <conditionalFormatting sqref="Q57">
    <cfRule type="expression" dxfId="4" priority="5" stopIfTrue="1">
      <formula>$O$49=$Q$49</formula>
    </cfRule>
  </conditionalFormatting>
  <conditionalFormatting sqref="T57">
    <cfRule type="expression" dxfId="3" priority="4" stopIfTrue="1">
      <formula>$R$49=$T$49</formula>
    </cfRule>
  </conditionalFormatting>
  <conditionalFormatting sqref="N57">
    <cfRule type="expression" dxfId="2" priority="3" stopIfTrue="1">
      <formula>$L$53=$N$53</formula>
    </cfRule>
  </conditionalFormatting>
  <conditionalFormatting sqref="N54">
    <cfRule type="expression" dxfId="1" priority="2" stopIfTrue="1">
      <formula>#REF!=#REF!</formula>
    </cfRule>
  </conditionalFormatting>
  <conditionalFormatting sqref="AC8:AC10 AF8:AF10 AI8:AI10">
    <cfRule type="expression" dxfId="0" priority="1">
      <formula>($AB$3="Use GATE values")</formula>
    </cfRule>
  </conditionalFormatting>
  <dataValidations xWindow="694" yWindow="257" count="16">
    <dataValidation type="whole" operator="greaterThan" allowBlank="1" showInputMessage="1" showErrorMessage="1" errorTitle="Invalid entry" error="Value must be a whole number greater than 20" promptTitle="Participant population" prompt="Enter total number of participants enrolled in the study." sqref="I14:J14">
      <formula1>20</formula1>
    </dataValidation>
    <dataValidation allowBlank="1" showInputMessage="1" showErrorMessage="1" promptTitle="Assess by?" prompt="Who assessed this research report?  Enter initials or own self-identifier." sqref="D5:E5"/>
    <dataValidation allowBlank="1" showInputMessage="1" showErrorMessage="1" promptTitle="Assess when?" prompt="When was this research report assessed?" sqref="I5:J5"/>
    <dataValidation allowBlank="1" showInputMessage="1" showErrorMessage="1" promptTitle="Publication details" prompt="Enter abbreviated publication details of study: main author, journal &amp; year of publication. _x000a_Enter full citation on Page 1 under &quot;Evidence Selected&quot;" sqref="M5"/>
    <dataValidation type="list" showInputMessage="1" showErrorMessage="1" sqref="H49">
      <formula1>"90,95,99"</formula1>
    </dataValidation>
    <dataValidation allowBlank="1" showInputMessage="1" showErrorMessage="1" promptTitle="Exposure" prompt="Enter here brief description of exposure intervention (e.g. penicillin, surgery)" sqref="H19"/>
    <dataValidation type="whole" allowBlank="1" showInputMessage="1" showErrorMessage="1" errorTitle="Invalid entry" error="Value must be a whole number and can't be greater than the participant population" promptTitle="RS +ve &amp; DT done" prompt="Enter the number who were reference standard positive and had the Diagnostic Test. These numbers are used in calculation of results." sqref="I27">
      <formula1>0</formula1>
      <formula2>pop</formula2>
    </dataValidation>
    <dataValidation type="whole" allowBlank="1" showInputMessage="1" showErrorMessage="1" errorTitle="Invalid entry" error="Value must be a whole number and can't be greater than the participant population" promptTitle=" RS -ve &amp; DT done" prompt="Enter the number who were reference standard negative and had the Diagnostic Test. These numbers are used in calculation of results." sqref="J27">
      <formula1>0</formula1>
      <formula2>pop</formula2>
    </dataValidation>
    <dataValidation allowBlank="1" showInputMessage="1" showErrorMessage="1" promptTitle="Either RS or DT not done" prompt="Enter the number of participants who did not receive both the reference standard and the diagnostic test." sqref="I30:J30"/>
    <dataValidation type="whole" allowBlank="1" showInputMessage="1" showErrorMessage="1" errorTitle="Invalid entry" error="Value must be a whole number and not greater than the total RS +ve." promptTitle="Test +ve and RS +ve" prompt="_x000a_Enter the number with positive diagnostic test and RS +ve (true positives). _x000a__x000a_Enter a whole number.  An error will occur if the number is greater than the total RS +ve._x000a__x000a_If cell is left empty it is assumed to be 0 (zero)." sqref="I38">
      <formula1>0</formula1>
      <formula2>egf</formula2>
    </dataValidation>
    <dataValidation type="whole" allowBlank="1" showInputMessage="1" showErrorMessage="1" errorTitle="Invalid entry" error="Value must be a whole number and not greater than the total RS -ve." promptTitle="Test +ve and RS -ve" prompt="_x000a_Enter the number with positive diagnostic test and RS -ve (false positive). _x000a__x000a_Enter a whole number.  An error will occur if the number is greater than the total RS -ve._x000a__x000a_If cell is left empty it is assumed to be 0 (zero)." sqref="J38">
      <formula1>0</formula1>
      <formula2>cgf</formula2>
    </dataValidation>
    <dataValidation type="whole" allowBlank="1" showInputMessage="1" showErrorMessage="1" errorTitle="Invalid entry" error="Value must be a whole number and not greater than the total RS +ve." promptTitle="RS +ve &amp; DT done" prompt="_x000a_Enter the number who had a negative diagnostic test but were RS  +ve (false negative). _x000a__x000a_These numbers are used in calculation of results._x000a__x000a_If cell is left empty it is assumed to be 0 (zero)." sqref="I41">
      <formula1>0</formula1>
      <formula2>egf</formula2>
    </dataValidation>
    <dataValidation type="whole" allowBlank="1" showInputMessage="1" showErrorMessage="1" errorTitle="Invalid entry" error="Value must be a whole number and not greater than the total RS -ve." promptTitle="Test -ve and RS -ve" prompt="Enter the number with negative diagnostic test and RS -ve (true negatives). _x000a__x000a_Enter a whole number.  An error will occur if the number is greater than the total RS -ve._x000a__x000a_If cell is left empty it is assumed to be 0 (zero)." sqref="J41">
      <formula1>0</formula1>
      <formula2>cgf</formula2>
    </dataValidation>
    <dataValidation allowBlank="1" showInputMessage="1" showErrorMessage="1" promptTitle="Study type:" prompt="state if Cohort or x-sectional study" sqref="B7:G7"/>
    <dataValidation type="list" allowBlank="1" showInputMessage="1" showErrorMessage="1" error="Please enter yes or no" sqref="L66:N66 I68:J68">
      <formula1>"yes,no"</formula1>
    </dataValidation>
    <dataValidation type="list" allowBlank="1" showInputMessage="1" showErrorMessage="1" error="Please enter yes or no" sqref="P68:Q68">
      <formula1>"yes.no"</formula1>
    </dataValidation>
  </dataValidations>
  <pageMargins left="0.70866141732283472" right="0.59055118110236227" top="0.74803149606299213" bottom="0.74803149606299213" header="0.31496062992125984" footer="0.31496062992125984"/>
  <pageSetup paperSize="9" scale="61" fitToWidth="0" orientation="portrait"/>
  <headerFooter>
    <oddFooter xml:space="preserve">&amp;L&amp;8&amp;F, &amp;A
&amp;D&amp;R&amp;8
Downloadable from  www.epiq.co.nz
Copyright © 2004 Rod Jackson, University of Auckland&amp;11 </oddFooter>
  </headerFooter>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C71"/>
  <sheetViews>
    <sheetView showGridLines="0" workbookViewId="0">
      <selection activeCell="B11" sqref="B11"/>
    </sheetView>
  </sheetViews>
  <sheetFormatPr baseColWidth="10" defaultColWidth="8.83203125" defaultRowHeight="14" x14ac:dyDescent="0"/>
  <cols>
    <col min="1" max="1" width="2.1640625" style="82" customWidth="1"/>
    <col min="2" max="2" width="96.6640625" style="82" customWidth="1"/>
    <col min="3" max="3" width="2" style="82" customWidth="1"/>
    <col min="4" max="16384" width="8.83203125" style="82"/>
  </cols>
  <sheetData>
    <row r="1" spans="1:3" ht="18">
      <c r="A1" s="249"/>
      <c r="B1" s="244" t="s">
        <v>178</v>
      </c>
      <c r="C1" s="49"/>
    </row>
    <row r="2" spans="1:3" ht="31" thickBot="1">
      <c r="A2" s="94"/>
      <c r="B2" s="245" t="s">
        <v>177</v>
      </c>
      <c r="C2" s="94"/>
    </row>
    <row r="3" spans="1:3" ht="15" thickBot="1">
      <c r="A3" s="302" t="s">
        <v>20</v>
      </c>
      <c r="B3" s="303"/>
      <c r="C3" s="303"/>
    </row>
    <row r="4" spans="1:3" s="88" customFormat="1">
      <c r="A4" s="239" t="s">
        <v>174</v>
      </c>
      <c r="B4" s="87"/>
    </row>
    <row r="5" spans="1:3" ht="26">
      <c r="A5" s="4"/>
      <c r="B5" s="250" t="str">
        <f>Appraise!B8</f>
        <v xml:space="preserve">Describe Setting:  (double click here in the brackets, to right of bolded heading to add text -write over these instructions, but not the bolded headings)  </v>
      </c>
    </row>
    <row r="6" spans="1:3">
      <c r="A6" s="42"/>
      <c r="B6" s="246"/>
    </row>
    <row r="7" spans="1:3">
      <c r="A7" s="5"/>
      <c r="B7" s="250" t="str">
        <f>Appraise!B10</f>
        <v>Describe Eligibility criteria:</v>
      </c>
    </row>
    <row r="8" spans="1:3">
      <c r="A8" s="42"/>
      <c r="B8" s="14"/>
    </row>
    <row r="9" spans="1:3">
      <c r="A9" s="14"/>
      <c r="B9" s="250" t="str">
        <f>Appraise!B13</f>
        <v>Describe Recruitment (sampling) process:</v>
      </c>
    </row>
    <row r="10" spans="1:3">
      <c r="A10" s="42"/>
      <c r="B10" s="14"/>
    </row>
    <row r="11" spans="1:3">
      <c r="A11" s="42"/>
      <c r="B11" s="250" t="str">
        <f>Appraise!B16</f>
        <v>% of invited eligibles who participated:</v>
      </c>
    </row>
    <row r="12" spans="1:3" s="84" customFormat="1">
      <c r="A12" s="83"/>
      <c r="B12" s="85"/>
    </row>
    <row r="13" spans="1:3" s="84" customFormat="1">
      <c r="A13" s="86" t="s">
        <v>66</v>
      </c>
      <c r="B13" s="85"/>
    </row>
    <row r="14" spans="1:3" s="84" customFormat="1">
      <c r="A14" s="44"/>
      <c r="B14" s="85"/>
    </row>
    <row r="15" spans="1:3" s="84" customFormat="1">
      <c r="A15" s="83"/>
      <c r="B15" s="250" t="str">
        <f>Appraise!B19</f>
        <v xml:space="preserve">Describe RS+ve: how defined &amp; how / by whom / when measured: </v>
      </c>
    </row>
    <row r="16" spans="1:3" s="84" customFormat="1">
      <c r="A16" s="83"/>
      <c r="B16" s="85"/>
    </row>
    <row r="17" spans="1:3" s="84" customFormat="1">
      <c r="A17" s="86" t="s">
        <v>65</v>
      </c>
      <c r="B17" s="85"/>
    </row>
    <row r="18" spans="1:3" s="84" customFormat="1">
      <c r="A18" s="44"/>
      <c r="B18" s="85"/>
    </row>
    <row r="19" spans="1:3" s="84" customFormat="1">
      <c r="A19" s="83"/>
      <c r="B19" s="250" t="str">
        <f>Appraise!B28</f>
        <v>Describe RS-ve: how defined &amp; how / by whom / when measured:</v>
      </c>
    </row>
    <row r="20" spans="1:3" s="84" customFormat="1">
      <c r="A20" s="83"/>
      <c r="B20" s="85"/>
    </row>
    <row r="21" spans="1:3" s="84" customFormat="1">
      <c r="A21" s="86" t="s">
        <v>67</v>
      </c>
      <c r="B21" s="85"/>
    </row>
    <row r="22" spans="1:3" s="84" customFormat="1">
      <c r="A22" s="86" t="s">
        <v>74</v>
      </c>
      <c r="B22" s="85"/>
    </row>
    <row r="23" spans="1:3" s="84" customFormat="1">
      <c r="A23" s="83"/>
      <c r="B23" s="85"/>
    </row>
    <row r="24" spans="1:3" s="84" customFormat="1">
      <c r="A24" s="83"/>
      <c r="B24" s="250" t="str">
        <f>Appraise!B38</f>
        <v>Describe Test &amp; Time: how defined &amp; how / by whom / when done:</v>
      </c>
    </row>
    <row r="25" spans="1:3" s="84" customFormat="1" ht="15" thickBot="1">
      <c r="A25" s="83"/>
      <c r="B25" s="85"/>
    </row>
    <row r="26" spans="1:3" ht="15" thickBot="1">
      <c r="A26" s="302" t="s">
        <v>21</v>
      </c>
      <c r="B26" s="303"/>
      <c r="C26" s="303"/>
    </row>
    <row r="27" spans="1:3" s="91" customFormat="1">
      <c r="A27" s="89" t="s">
        <v>30</v>
      </c>
      <c r="B27" s="90"/>
    </row>
    <row r="28" spans="1:3" s="84" customFormat="1">
      <c r="A28" s="83"/>
      <c r="B28" s="85"/>
    </row>
    <row r="29" spans="1:3" s="84" customFormat="1">
      <c r="A29" s="83"/>
      <c r="B29" s="250" t="str">
        <f>Appraise!L8</f>
        <v>Setting &amp; eligible population appropriate to goals &amp; sufficiently well described?</v>
      </c>
    </row>
    <row r="30" spans="1:3" s="84" customFormat="1">
      <c r="A30" s="83"/>
      <c r="B30" s="247"/>
    </row>
    <row r="31" spans="1:3" s="84" customFormat="1">
      <c r="A31" s="83"/>
      <c r="B31" s="250" t="str">
        <f>Appraise!L11</f>
        <v>Participants likely to be reasonably similar to all Eligibles?</v>
      </c>
    </row>
    <row r="32" spans="1:3" s="84" customFormat="1">
      <c r="A32" s="83"/>
      <c r="B32" s="247"/>
    </row>
    <row r="33" spans="1:2" s="84" customFormat="1">
      <c r="A33" s="83"/>
      <c r="B33" s="250" t="str">
        <f>Appraise!L15</f>
        <v>Participants typical of patient spectrum usually tested?</v>
      </c>
    </row>
    <row r="34" spans="1:2" s="84" customFormat="1">
      <c r="A34" s="83"/>
      <c r="B34" s="85"/>
    </row>
    <row r="35" spans="1:2" s="84" customFormat="1">
      <c r="A35" s="86" t="s">
        <v>75</v>
      </c>
      <c r="B35" s="85"/>
    </row>
    <row r="36" spans="1:2" s="84" customFormat="1">
      <c r="A36" s="83"/>
      <c r="B36" s="85"/>
    </row>
    <row r="37" spans="1:2" s="84" customFormat="1">
      <c r="A37" s="83"/>
      <c r="B37" s="250" t="str">
        <f>Appraise!L21</f>
        <v>Was the Reference Standard a valid standard &amp; measured objectively &amp; blind to Test result?</v>
      </c>
    </row>
    <row r="38" spans="1:2" s="84" customFormat="1">
      <c r="A38" s="83"/>
      <c r="B38" s="247"/>
    </row>
    <row r="39" spans="1:2" s="84" customFormat="1">
      <c r="A39" s="86" t="s">
        <v>76</v>
      </c>
      <c r="B39" s="247"/>
    </row>
    <row r="40" spans="1:2" s="84" customFormat="1">
      <c r="A40" s="83"/>
      <c r="B40" s="247"/>
    </row>
    <row r="41" spans="1:2" s="84" customFormat="1">
      <c r="A41" s="83"/>
      <c r="B41" s="250" t="str">
        <f>Appraise!L32</f>
        <v>Proportion of Participants who had both RS &amp; Test done?</v>
      </c>
    </row>
    <row r="42" spans="1:2" s="84" customFormat="1">
      <c r="A42" s="83"/>
      <c r="B42" s="247"/>
    </row>
    <row r="43" spans="1:2" s="84" customFormat="1">
      <c r="A43" s="83"/>
      <c r="B43" s="250" t="str">
        <f>Appraise!L37</f>
        <v>Time period between RS &amp; Test measurements sufficiently short &amp; treatment that could affect Test result minimal?</v>
      </c>
    </row>
    <row r="44" spans="1:2" s="84" customFormat="1">
      <c r="A44" s="83"/>
      <c r="B44" s="247"/>
    </row>
    <row r="45" spans="1:2" s="84" customFormat="1">
      <c r="A45" s="86" t="s">
        <v>77</v>
      </c>
      <c r="B45" s="247"/>
    </row>
    <row r="46" spans="1:2" s="84" customFormat="1">
      <c r="A46" s="83"/>
      <c r="B46" s="247"/>
    </row>
    <row r="47" spans="1:2" s="84" customFormat="1">
      <c r="A47" s="83"/>
      <c r="B47" s="250" t="str">
        <f>Appraise!L45</f>
        <v>Was Test measured accurately enough?</v>
      </c>
    </row>
    <row r="48" spans="1:2" s="84" customFormat="1" ht="15" thickBot="1">
      <c r="A48" s="83"/>
      <c r="B48" s="85"/>
    </row>
    <row r="49" spans="1:3" s="14" customFormat="1" thickBot="1">
      <c r="A49" s="302" t="s">
        <v>27</v>
      </c>
      <c r="B49" s="303"/>
      <c r="C49" s="303"/>
    </row>
    <row r="50" spans="1:3" s="66" customFormat="1" ht="13">
      <c r="A50" s="75" t="s">
        <v>173</v>
      </c>
    </row>
    <row r="51" spans="1:3">
      <c r="B51" s="250" t="str">
        <f>IF(ISBLANK(Appraise!A62),"",Appraise!A62)</f>
        <v/>
      </c>
    </row>
    <row r="52" spans="1:3" s="66" customFormat="1" ht="13">
      <c r="A52" s="75" t="s">
        <v>69</v>
      </c>
    </row>
    <row r="53" spans="1:3">
      <c r="B53" s="250" t="str">
        <f>IF(ISBLANK(Appraise!L66),"",Appraise!L66)</f>
        <v/>
      </c>
    </row>
    <row r="54" spans="1:3">
      <c r="A54" s="75" t="s">
        <v>70</v>
      </c>
      <c r="B54" s="207"/>
    </row>
    <row r="55" spans="1:3">
      <c r="B55" s="250" t="str">
        <f>IF(ISBLANK(Appraise!I68),"",Appraise!I68)</f>
        <v/>
      </c>
    </row>
    <row r="56" spans="1:3">
      <c r="A56" s="75" t="s">
        <v>28</v>
      </c>
      <c r="B56" s="207"/>
    </row>
    <row r="57" spans="1:3">
      <c r="B57" s="250" t="str">
        <f>IF(ISBLANK(Appraise!P68),"",Appraise!P68)</f>
        <v/>
      </c>
    </row>
    <row r="58" spans="1:3" s="84" customFormat="1" ht="15" thickBot="1">
      <c r="A58" s="83"/>
      <c r="B58" s="85"/>
    </row>
    <row r="59" spans="1:3" s="14" customFormat="1" thickBot="1">
      <c r="A59" s="302" t="s">
        <v>25</v>
      </c>
      <c r="B59" s="303"/>
      <c r="C59" s="303"/>
    </row>
    <row r="60" spans="1:3" s="66" customFormat="1" ht="13">
      <c r="A60" s="75"/>
    </row>
    <row r="61" spans="1:3" ht="26">
      <c r="B61" s="250" t="str">
        <f>Appraise!A72</f>
        <v>1.  Study design (AMBOM): non-random error/bias sufficiently low for study to be valid? - consider amount &amp; direction of bias:</v>
      </c>
    </row>
    <row r="62" spans="1:3">
      <c r="A62" s="75"/>
      <c r="B62" s="207"/>
    </row>
    <row r="63" spans="1:3" ht="26">
      <c r="B63" s="250" t="str">
        <f>Appraise!A75</f>
        <v>2. Study analyses (AN): analytical error sufficiently low for results to be valid?- were analyses of missing results / adjusted analyses done?</v>
      </c>
    </row>
    <row r="64" spans="1:3">
      <c r="A64" s="75"/>
      <c r="B64" s="207"/>
    </row>
    <row r="65" spans="1:3" ht="26">
      <c r="B65" s="250" t="str">
        <f>Appraise!A78</f>
        <v>3.  Study numbers: random error sufficiently low (95% CI narrow) for results to be meaningful? if no statistically significant effects, was study power/sample size sufficiently high?</v>
      </c>
    </row>
    <row r="66" spans="1:3">
      <c r="B66" s="207"/>
    </row>
    <row r="67" spans="1:3">
      <c r="B67" s="250" t="str">
        <f>Appraise!A81</f>
        <v>4. Study effects sizes:  sensitivity &amp; specificity and LRs sufficient to be meaningful?</v>
      </c>
    </row>
    <row r="68" spans="1:3">
      <c r="B68" s="207"/>
    </row>
    <row r="69" spans="1:3">
      <c r="B69" s="250" t="str">
        <f>Appraise!A84</f>
        <v>5.  Applicability (R):  if 1-4 ok, are findings likely to be applicable in practice?</v>
      </c>
    </row>
    <row r="70" spans="1:3">
      <c r="B70" s="248"/>
    </row>
    <row r="71" spans="1:3">
      <c r="A71" s="93" t="s">
        <v>16</v>
      </c>
      <c r="B71" s="46"/>
      <c r="C71" s="92" t="s">
        <v>17</v>
      </c>
    </row>
  </sheetData>
  <sheetProtection sheet="1" objects="1" scenarios="1" formatRows="0" selectLockedCells="1"/>
  <mergeCells count="4">
    <mergeCell ref="A59:C59"/>
    <mergeCell ref="A26:C26"/>
    <mergeCell ref="A49:C49"/>
    <mergeCell ref="A3:C3"/>
  </mergeCells>
  <phoneticPr fontId="34" type="noConversion"/>
  <pageMargins left="0.39370078740157483" right="0.39370078740157483" top="0.55118110236220474" bottom="0.55118110236220474" header="0.31496062992125984" footer="0.31496062992125984"/>
  <pageSetup paperSize="9" scale="84" fitToHeight="6"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E16"/>
  <sheetViews>
    <sheetView showGridLines="0" workbookViewId="0">
      <selection activeCell="A8" sqref="A8:B8"/>
    </sheetView>
  </sheetViews>
  <sheetFormatPr baseColWidth="10" defaultColWidth="8.83203125" defaultRowHeight="14" x14ac:dyDescent="0"/>
  <cols>
    <col min="1" max="4" width="28.6640625" style="168" customWidth="1"/>
    <col min="5" max="16384" width="8.83203125" style="168"/>
  </cols>
  <sheetData>
    <row r="1" spans="1:5" ht="18">
      <c r="A1" s="257" t="s">
        <v>165</v>
      </c>
      <c r="B1" s="258"/>
      <c r="C1" s="258"/>
      <c r="D1" s="259"/>
    </row>
    <row r="2" spans="1:5" ht="15">
      <c r="A2" s="479" t="s">
        <v>164</v>
      </c>
      <c r="B2" s="480"/>
      <c r="C2" s="480"/>
      <c r="D2" s="481"/>
    </row>
    <row r="3" spans="1:5">
      <c r="A3" s="234" t="s">
        <v>0</v>
      </c>
      <c r="B3" s="237"/>
      <c r="C3" s="251" t="s">
        <v>153</v>
      </c>
      <c r="D3" s="236"/>
      <c r="E3" s="233"/>
    </row>
    <row r="4" spans="1:5" s="235" customFormat="1" ht="15" customHeight="1">
      <c r="A4" s="482" t="s">
        <v>163</v>
      </c>
      <c r="B4" s="483"/>
      <c r="C4" s="483"/>
      <c r="D4" s="484"/>
    </row>
    <row r="5" spans="1:5" ht="24" customHeight="1">
      <c r="A5" s="485" t="s">
        <v>162</v>
      </c>
      <c r="B5" s="486"/>
      <c r="C5" s="486"/>
      <c r="D5" s="487"/>
    </row>
    <row r="6" spans="1:5" ht="100" customHeight="1">
      <c r="A6" s="268"/>
      <c r="B6" s="269"/>
      <c r="C6" s="488"/>
      <c r="D6" s="489"/>
    </row>
    <row r="7" spans="1:5" ht="39" customHeight="1">
      <c r="A7" s="477" t="s">
        <v>161</v>
      </c>
      <c r="B7" s="478"/>
      <c r="C7" s="477" t="s">
        <v>160</v>
      </c>
      <c r="D7" s="478"/>
    </row>
    <row r="8" spans="1:5" ht="222" customHeight="1">
      <c r="A8" s="470" t="s">
        <v>181</v>
      </c>
      <c r="B8" s="471"/>
      <c r="C8" s="470"/>
      <c r="D8" s="471"/>
    </row>
    <row r="9" spans="1:5" ht="45" customHeight="1">
      <c r="A9" s="477" t="s">
        <v>159</v>
      </c>
      <c r="B9" s="478"/>
      <c r="C9" s="477" t="s">
        <v>158</v>
      </c>
      <c r="D9" s="478"/>
    </row>
    <row r="10" spans="1:5" ht="139" customHeight="1">
      <c r="A10" s="470"/>
      <c r="B10" s="471"/>
      <c r="C10" s="470"/>
      <c r="D10" s="471"/>
    </row>
    <row r="11" spans="1:5">
      <c r="A11" s="472" t="s">
        <v>157</v>
      </c>
      <c r="B11" s="472"/>
      <c r="C11" s="472"/>
      <c r="D11" s="472"/>
    </row>
    <row r="12" spans="1:5" ht="131" customHeight="1">
      <c r="A12" s="256"/>
      <c r="B12" s="256"/>
      <c r="C12" s="256"/>
      <c r="D12" s="256"/>
    </row>
    <row r="13" spans="1:5" ht="15" customHeight="1">
      <c r="A13" s="473" t="s">
        <v>156</v>
      </c>
      <c r="B13" s="474"/>
      <c r="C13" s="474"/>
      <c r="D13" s="475"/>
    </row>
    <row r="14" spans="1:5">
      <c r="A14" s="476" t="s">
        <v>155</v>
      </c>
      <c r="B14" s="476"/>
      <c r="C14" s="476"/>
      <c r="D14" s="476"/>
    </row>
    <row r="15" spans="1:5" ht="164" customHeight="1">
      <c r="A15" s="256"/>
      <c r="B15" s="256"/>
      <c r="C15" s="256"/>
      <c r="D15" s="256"/>
    </row>
    <row r="16" spans="1:5">
      <c r="A16" s="46"/>
      <c r="B16" s="46"/>
      <c r="C16" s="46" t="s">
        <v>16</v>
      </c>
      <c r="D16" s="252" t="s">
        <v>17</v>
      </c>
    </row>
  </sheetData>
  <sheetProtection sheet="1" objects="1" scenarios="1" formatRows="0" selectLockedCells="1"/>
  <mergeCells count="19">
    <mergeCell ref="A1:D1"/>
    <mergeCell ref="A2:D2"/>
    <mergeCell ref="A4:D4"/>
    <mergeCell ref="A5:D5"/>
    <mergeCell ref="A6:B6"/>
    <mergeCell ref="C6:D6"/>
    <mergeCell ref="A7:B7"/>
    <mergeCell ref="C7:D7"/>
    <mergeCell ref="A8:B8"/>
    <mergeCell ref="C8:D8"/>
    <mergeCell ref="A9:B9"/>
    <mergeCell ref="C9:D9"/>
    <mergeCell ref="A15:D15"/>
    <mergeCell ref="A10:B10"/>
    <mergeCell ref="C10:D10"/>
    <mergeCell ref="A11:D11"/>
    <mergeCell ref="A12:D12"/>
    <mergeCell ref="A13:D13"/>
    <mergeCell ref="A14:D14"/>
  </mergeCells>
  <dataValidations count="1">
    <dataValidation allowBlank="1" showInputMessage="1" showErrorMessage="1" promptTitle="Assess by?" prompt="Who performed this assessment?  Enter initials or own self-identifier." sqref="B3"/>
  </dataValidations>
  <pageMargins left="0.70866141732283472" right="0.70866141732283472" top="0.74803149606299213" bottom="0.74803149606299213" header="0.31496062992125984" footer="0.31496062992125984"/>
  <pageSetup paperSize="9" scale="71" fitToHeight="0" orientation="portrait" horizontalDpi="4294967292" verticalDpi="4294967292"/>
  <headerFooter>
    <oddFooter xml:space="preserve">&amp;L&amp;F, &amp;A
&amp;D&amp;R
Downloadable from  www.epiq.co.nz
Copyright © 2004 Rod Jackson, University of Auckland </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C14"/>
  <sheetViews>
    <sheetView workbookViewId="0">
      <selection activeCell="F41" sqref="F41"/>
    </sheetView>
  </sheetViews>
  <sheetFormatPr baseColWidth="10" defaultColWidth="11.5" defaultRowHeight="14" x14ac:dyDescent="0"/>
  <sheetData>
    <row r="1" spans="1:3" ht="14" customHeight="1">
      <c r="A1" s="508" t="s">
        <v>166</v>
      </c>
      <c r="B1" s="509"/>
      <c r="C1" s="510"/>
    </row>
    <row r="2" spans="1:3" ht="26" customHeight="1">
      <c r="A2" s="511" t="s">
        <v>167</v>
      </c>
      <c r="B2" s="512"/>
      <c r="C2" s="513"/>
    </row>
    <row r="3" spans="1:3" ht="24" customHeight="1">
      <c r="A3" s="493" t="s">
        <v>168</v>
      </c>
      <c r="B3" s="494"/>
      <c r="C3" s="495"/>
    </row>
    <row r="4" spans="1:3">
      <c r="A4" s="493"/>
      <c r="B4" s="494"/>
      <c r="C4" s="495"/>
    </row>
    <row r="5" spans="1:3">
      <c r="A5" s="493"/>
      <c r="B5" s="494"/>
      <c r="C5" s="495"/>
    </row>
    <row r="6" spans="1:3" ht="15" thickBot="1">
      <c r="A6" s="496"/>
      <c r="B6" s="497"/>
      <c r="C6" s="498"/>
    </row>
    <row r="7" spans="1:3" ht="15" thickBot="1">
      <c r="A7" s="238"/>
      <c r="B7" s="238"/>
      <c r="C7" s="238"/>
    </row>
    <row r="8" spans="1:3">
      <c r="A8" s="490" t="s">
        <v>169</v>
      </c>
      <c r="B8" s="491"/>
      <c r="C8" s="492"/>
    </row>
    <row r="9" spans="1:3">
      <c r="A9" s="493"/>
      <c r="B9" s="494"/>
      <c r="C9" s="495"/>
    </row>
    <row r="10" spans="1:3" ht="15" thickBot="1">
      <c r="A10" s="496"/>
      <c r="B10" s="497"/>
      <c r="C10" s="498"/>
    </row>
    <row r="11" spans="1:3">
      <c r="A11" s="238"/>
      <c r="B11" s="238"/>
      <c r="C11" s="238"/>
    </row>
    <row r="12" spans="1:3">
      <c r="A12" s="499" t="s">
        <v>170</v>
      </c>
      <c r="B12" s="500"/>
      <c r="C12" s="501"/>
    </row>
    <row r="13" spans="1:3">
      <c r="A13" s="502"/>
      <c r="B13" s="503"/>
      <c r="C13" s="504"/>
    </row>
    <row r="14" spans="1:3">
      <c r="A14" s="505"/>
      <c r="B14" s="506"/>
      <c r="C14" s="507"/>
    </row>
  </sheetData>
  <mergeCells count="8">
    <mergeCell ref="A8:C10"/>
    <mergeCell ref="A12:C14"/>
    <mergeCell ref="A1:C1"/>
    <mergeCell ref="A2:C2"/>
    <mergeCell ref="A3:C3"/>
    <mergeCell ref="A4:C4"/>
    <mergeCell ref="A5:C5"/>
    <mergeCell ref="A6:C6"/>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Ask &amp; Acquire</vt:lpstr>
      <vt:lpstr>Appraise</vt:lpstr>
      <vt:lpstr>Appraise (print version)</vt:lpstr>
      <vt:lpstr>Apply</vt:lpstr>
      <vt:lpstr>Instructions</vt:lpstr>
    </vt:vector>
  </TitlesOfParts>
  <Company>The University of Auckland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E Warren</dc:creator>
  <cp:lastModifiedBy>Rod Jackson</cp:lastModifiedBy>
  <cp:lastPrinted>2015-07-31T03:28:11Z</cp:lastPrinted>
  <dcterms:created xsi:type="dcterms:W3CDTF">2011-09-25T22:43:16Z</dcterms:created>
  <dcterms:modified xsi:type="dcterms:W3CDTF">2015-09-14T20:24:32Z</dcterms:modified>
</cp:coreProperties>
</file>